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L:\Politik og Konkurrencer\3. Green Key\3.2.1. År\2022\Kriterier-GK2022\Nye2022\"/>
    </mc:Choice>
  </mc:AlternateContent>
  <xr:revisionPtr revIDLastSave="0" documentId="13_ncr:1_{B45D51D4-5FF8-4C04-B655-02C4E38954AC}" xr6:coauthVersionLast="47" xr6:coauthVersionMax="47" xr10:uidLastSave="{00000000-0000-0000-0000-000000000000}"/>
  <bookViews>
    <workbookView xWindow="-108" yWindow="-108" windowWidth="23256" windowHeight="12576" firstSheet="1" activeTab="1" xr2:uid="{00000000-000D-0000-FFFF-FFFF00000000}"/>
  </bookViews>
  <sheets>
    <sheet name="A. Virksomhedsdata" sheetId="1" r:id="rId1"/>
    <sheet name="B. Kriterier 2022" sheetId="2" r:id="rId2"/>
    <sheet name="C. Introduktion" sheetId="3" r:id="rId3"/>
    <sheet name="1.Miljøledelse" sheetId="4" r:id="rId4"/>
    <sheet name="4.Vandforbrug" sheetId="5" r:id="rId5"/>
    <sheet name="5. Rengøring" sheetId="6" r:id="rId6"/>
    <sheet name="6.Affaldsplan" sheetId="7" r:id="rId7"/>
    <sheet name="7.Energiforbrug" sheetId="8" r:id="rId8"/>
    <sheet name="8. Økologiprocent" sheetId="9" r:id="rId9"/>
    <sheet name="Ændringer i 2022" sheetId="11" state="hidden" r:id="rId10"/>
    <sheet name="Ark1" sheetId="10" r:id="rId11"/>
  </sheets>
  <definedNames>
    <definedName name="_xlnm._FilterDatabase" localSheetId="1" hidden="1">'B. Kriterier 2022'!$A$1:$J$202</definedName>
    <definedName name="Z_00A825A0_F9D9_45CB_B60E_5152BA520B9A_.wvu.Cols" localSheetId="1" hidden="1">'B. Kriterier 2022'!#REF!</definedName>
    <definedName name="Z_00A825A0_F9D9_45CB_B60E_5152BA520B9A_.wvu.FilterData" localSheetId="1" hidden="1">'B. Kriterier 2022'!$A$2:$J$205</definedName>
    <definedName name="Z_507F482F_13C0_4805_AED4_AEDBC347912B_.wvu.FilterData" localSheetId="1" hidden="1">'B. Kriterier 2022'!$A$1:$J$202</definedName>
  </definedNames>
  <calcPr calcId="181029"/>
  <customWorkbookViews>
    <customWorkbookView name="Sara Azoulay Pedersen - Privat visning" guid="{00A825A0-F9D9-45CB-B60E-5152BA520B9A}" mergeInterval="0" personalView="1" xWindow="646" yWindow="43" windowWidth="1015" windowHeight="737" activeSheetId="2"/>
    <customWorkbookView name="Mikal Holt Jensen - Privat visning" guid="{507F482F-13C0-4805-AED4-AEDBC347912B}" mergeInterval="0" personalView="1" maximized="1" xWindow="-8" yWindow="-8" windowWidth="1936" windowHeight="1056"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0" i="2" l="1"/>
  <c r="H11" i="2"/>
  <c r="H199" i="2"/>
  <c r="H197" i="2"/>
  <c r="H195" i="2"/>
  <c r="H194" i="2"/>
  <c r="H193" i="2"/>
  <c r="H191" i="2"/>
  <c r="H190" i="2"/>
  <c r="H187" i="2"/>
  <c r="H186" i="2"/>
  <c r="H185" i="2"/>
  <c r="H184" i="2"/>
  <c r="H183" i="2"/>
  <c r="H178" i="2"/>
  <c r="H172" i="2"/>
  <c r="H170" i="2"/>
  <c r="H169" i="2"/>
  <c r="H168" i="2"/>
  <c r="H165" i="2"/>
  <c r="H164" i="2"/>
  <c r="H161" i="2"/>
  <c r="H156" i="2"/>
  <c r="H155" i="2"/>
  <c r="H154" i="2"/>
  <c r="H153" i="2"/>
  <c r="H151" i="2"/>
  <c r="H149" i="2"/>
  <c r="H147" i="2"/>
  <c r="H146" i="2"/>
  <c r="H145" i="2"/>
  <c r="H144" i="2"/>
  <c r="H142" i="2"/>
  <c r="H140" i="2"/>
  <c r="H139" i="2"/>
  <c r="H138" i="2"/>
  <c r="H137" i="2"/>
  <c r="H136" i="2"/>
  <c r="H132" i="2"/>
  <c r="H131" i="2"/>
  <c r="H130" i="2"/>
  <c r="H127" i="2"/>
  <c r="H125" i="2"/>
  <c r="H123" i="2"/>
  <c r="H121" i="2"/>
  <c r="H117" i="2"/>
  <c r="H116" i="2"/>
  <c r="G108" i="2"/>
  <c r="H110" i="2"/>
  <c r="H109" i="2"/>
  <c r="H108" i="2"/>
  <c r="H107" i="2"/>
  <c r="H106" i="2"/>
  <c r="H104" i="2"/>
  <c r="H102" i="2"/>
  <c r="H100" i="2"/>
  <c r="H99" i="2"/>
  <c r="H96" i="2"/>
  <c r="H93" i="2"/>
  <c r="H92" i="2"/>
  <c r="H91" i="2"/>
  <c r="H90" i="2"/>
  <c r="H88" i="2"/>
  <c r="H87" i="2"/>
  <c r="H84" i="2"/>
  <c r="H81" i="2"/>
  <c r="H75" i="2"/>
  <c r="H73" i="2"/>
  <c r="H71" i="2"/>
  <c r="H67" i="2"/>
  <c r="H65" i="2"/>
  <c r="H63" i="2"/>
  <c r="H62" i="2"/>
  <c r="H59" i="2"/>
  <c r="H58" i="2"/>
  <c r="H57" i="2"/>
  <c r="H56" i="2"/>
  <c r="H51" i="2"/>
  <c r="H50" i="2"/>
  <c r="H45" i="2"/>
  <c r="H42" i="2"/>
  <c r="H36" i="2"/>
  <c r="H33" i="2"/>
  <c r="H32" i="2"/>
  <c r="H21" i="2"/>
  <c r="H20" i="2"/>
  <c r="H19" i="2"/>
  <c r="H12" i="2"/>
  <c r="G11" i="2"/>
  <c r="G19" i="2"/>
  <c r="G183" i="2"/>
  <c r="G178" i="2"/>
  <c r="G172" i="2"/>
  <c r="G170" i="2"/>
  <c r="G169" i="2"/>
  <c r="G168" i="2"/>
  <c r="G165" i="2"/>
  <c r="G164" i="2"/>
  <c r="G161" i="2"/>
  <c r="G156" i="2"/>
  <c r="G155" i="2"/>
  <c r="G154" i="2"/>
  <c r="G153" i="2"/>
  <c r="G151" i="2"/>
  <c r="G149" i="2"/>
  <c r="G147" i="2"/>
  <c r="G146" i="2"/>
  <c r="G145" i="2"/>
  <c r="G144" i="2"/>
  <c r="G142" i="2"/>
  <c r="G140" i="2"/>
  <c r="G139" i="2"/>
  <c r="G138" i="2"/>
  <c r="G137" i="2"/>
  <c r="G136" i="2"/>
  <c r="G132" i="2"/>
  <c r="G131" i="2"/>
  <c r="G130" i="2"/>
  <c r="G127" i="2"/>
  <c r="G125" i="2"/>
  <c r="G123" i="2"/>
  <c r="G121" i="2"/>
  <c r="G117" i="2"/>
  <c r="G116" i="2"/>
  <c r="G110" i="2"/>
  <c r="G109" i="2"/>
  <c r="G107" i="2"/>
  <c r="G106" i="2"/>
  <c r="G104" i="2"/>
  <c r="G102" i="2"/>
  <c r="G100" i="2"/>
  <c r="G99" i="2"/>
  <c r="G96" i="2"/>
  <c r="G93" i="2"/>
  <c r="G92" i="2"/>
  <c r="G91" i="2"/>
  <c r="G90" i="2"/>
  <c r="G88" i="2"/>
  <c r="G87" i="2"/>
  <c r="G84" i="2"/>
  <c r="G81" i="2"/>
  <c r="G75" i="2"/>
  <c r="G73" i="2"/>
  <c r="G71" i="2"/>
  <c r="G67" i="2"/>
  <c r="G65" i="2"/>
  <c r="G63" i="2"/>
  <c r="G62" i="2"/>
  <c r="G59" i="2"/>
  <c r="G58" i="2"/>
  <c r="G57" i="2"/>
  <c r="G56" i="2"/>
  <c r="G51" i="2"/>
  <c r="G50" i="2"/>
  <c r="G45" i="2"/>
  <c r="G42" i="2"/>
  <c r="G36" i="2"/>
  <c r="G184" i="2"/>
  <c r="G185" i="2"/>
  <c r="G186" i="2"/>
  <c r="G187" i="2"/>
  <c r="G190" i="2"/>
  <c r="G191" i="2"/>
  <c r="G193" i="2"/>
  <c r="G194" i="2"/>
  <c r="G195" i="2"/>
  <c r="G197" i="2"/>
  <c r="G199" i="2"/>
  <c r="G32" i="2"/>
  <c r="G33" i="2"/>
  <c r="G21" i="2"/>
  <c r="G20" i="2"/>
  <c r="G12" i="2"/>
  <c r="G10" i="2"/>
  <c r="H94" i="2" l="1"/>
  <c r="H214" i="2" s="1"/>
  <c r="H2" i="2"/>
  <c r="H208" i="2" s="1"/>
  <c r="G34" i="2"/>
  <c r="H76" i="2" l="1"/>
  <c r="H60" i="2"/>
  <c r="H212" i="2" s="1"/>
  <c r="H34" i="2"/>
  <c r="H22" i="2"/>
  <c r="H13" i="2"/>
  <c r="H188" i="2"/>
  <c r="G188" i="2"/>
  <c r="G220" i="2" s="1"/>
  <c r="H173" i="2"/>
  <c r="H166" i="2"/>
  <c r="H158" i="2"/>
  <c r="G158" i="2"/>
  <c r="G217" i="2" s="1"/>
  <c r="H152" i="2"/>
  <c r="H133" i="2"/>
  <c r="G94" i="2"/>
  <c r="G214" i="2" s="1"/>
  <c r="G211" i="2"/>
  <c r="G76" i="2"/>
  <c r="G213" i="2" s="1"/>
  <c r="G173" i="2" l="1"/>
  <c r="G219" i="2" s="1"/>
  <c r="G166" i="2"/>
  <c r="G218" i="2" s="1"/>
  <c r="G133" i="2"/>
  <c r="G215" i="2" s="1"/>
  <c r="G13" i="2"/>
  <c r="G22" i="2"/>
  <c r="G152" i="2"/>
  <c r="G60" i="2"/>
  <c r="I94" i="2"/>
  <c r="I76" i="2"/>
  <c r="I34" i="2"/>
  <c r="H200" i="2"/>
  <c r="G201" i="2" s="1"/>
  <c r="I158" i="2"/>
  <c r="G2" i="2"/>
  <c r="I188" i="2"/>
  <c r="M47" i="8"/>
  <c r="N47" i="8" s="1"/>
  <c r="N33" i="8"/>
  <c r="M32" i="8"/>
  <c r="N32" i="8" s="1"/>
  <c r="N15" i="8"/>
  <c r="M14" i="8"/>
  <c r="N14" i="8" s="1"/>
  <c r="F25" i="7"/>
  <c r="G25" i="7"/>
  <c r="H25" i="7"/>
  <c r="I25" i="7"/>
  <c r="E25" i="7"/>
  <c r="K5" i="7"/>
  <c r="K6" i="7"/>
  <c r="K7" i="7"/>
  <c r="K8" i="7"/>
  <c r="K9" i="7"/>
  <c r="K10" i="7"/>
  <c r="K11" i="7"/>
  <c r="K12" i="7"/>
  <c r="K13" i="7"/>
  <c r="K14" i="7"/>
  <c r="K15" i="7"/>
  <c r="K16" i="7"/>
  <c r="K17" i="7"/>
  <c r="K18" i="7"/>
  <c r="K19" i="7"/>
  <c r="K22" i="7"/>
  <c r="K23" i="7"/>
  <c r="K24" i="7"/>
  <c r="K4" i="7"/>
  <c r="J5" i="7"/>
  <c r="J6" i="7"/>
  <c r="J7" i="7"/>
  <c r="J8" i="7"/>
  <c r="J9" i="7"/>
  <c r="J10" i="7"/>
  <c r="J11" i="7"/>
  <c r="J12" i="7"/>
  <c r="J13" i="7"/>
  <c r="J14" i="7"/>
  <c r="J15" i="7"/>
  <c r="J16" i="7"/>
  <c r="J17" i="7"/>
  <c r="J18" i="7"/>
  <c r="J19" i="7"/>
  <c r="J22" i="7"/>
  <c r="J23" i="7"/>
  <c r="J24" i="7"/>
  <c r="J4" i="7"/>
  <c r="H3" i="8"/>
  <c r="I3" i="8" s="1"/>
  <c r="G3" i="8"/>
  <c r="L82" i="5"/>
  <c r="M82" i="5" s="1"/>
  <c r="L81" i="5"/>
  <c r="L66" i="5"/>
  <c r="M66" i="5" s="1"/>
  <c r="L65" i="5"/>
  <c r="L49" i="5"/>
  <c r="M49" i="5" s="1"/>
  <c r="L48" i="5"/>
  <c r="M48" i="5" s="1"/>
  <c r="M29" i="5"/>
  <c r="L29" i="5"/>
  <c r="L28" i="5"/>
  <c r="M28" i="5" s="1"/>
  <c r="L13" i="5"/>
  <c r="M13" i="5" s="1"/>
  <c r="L12" i="5"/>
  <c r="M12" i="5" s="1"/>
  <c r="I133" i="2" l="1"/>
  <c r="I2" i="2"/>
  <c r="I208" i="2" s="1"/>
  <c r="G208" i="2"/>
  <c r="I13" i="2"/>
  <c r="G209" i="2"/>
  <c r="I22" i="2"/>
  <c r="G210" i="2"/>
  <c r="I152" i="2"/>
  <c r="G216" i="2"/>
  <c r="I60" i="2"/>
  <c r="G212" i="2"/>
  <c r="I173" i="2"/>
  <c r="L67" i="5"/>
  <c r="L69" i="5" s="1"/>
  <c r="N16" i="8"/>
  <c r="N17" i="8" s="1"/>
  <c r="K25" i="7"/>
  <c r="J25" i="7"/>
  <c r="N34" i="8"/>
  <c r="N35" i="8" s="1"/>
  <c r="L83" i="5"/>
  <c r="L85" i="5" s="1"/>
  <c r="N48" i="8"/>
  <c r="N49" i="8"/>
  <c r="M34" i="8"/>
  <c r="M16" i="8"/>
  <c r="L50" i="5"/>
  <c r="L52" i="5" s="1"/>
  <c r="L53" i="5" s="1"/>
  <c r="M65" i="5"/>
  <c r="M67" i="5" s="1"/>
  <c r="M68" i="5" s="1"/>
  <c r="M81" i="5"/>
  <c r="M83" i="5" s="1"/>
  <c r="M84" i="5" s="1"/>
  <c r="M50" i="5"/>
  <c r="M30" i="5"/>
  <c r="M32" i="5" s="1"/>
  <c r="L30" i="5"/>
  <c r="L32" i="5" s="1"/>
  <c r="M14" i="5"/>
  <c r="M16" i="5" s="1"/>
  <c r="L14" i="5"/>
  <c r="L16" i="5" s="1"/>
  <c r="E4" i="9"/>
  <c r="F4" i="9"/>
  <c r="F3" i="9"/>
  <c r="F6" i="9"/>
  <c r="F7" i="9"/>
  <c r="F8" i="9"/>
  <c r="F9" i="9"/>
  <c r="F10" i="9"/>
  <c r="F11" i="9"/>
  <c r="F12" i="9"/>
  <c r="F13" i="9"/>
  <c r="F14" i="9"/>
  <c r="F15" i="9"/>
  <c r="F16" i="9"/>
  <c r="F17" i="9"/>
  <c r="F18" i="9"/>
  <c r="F19" i="9"/>
  <c r="F20" i="9"/>
  <c r="F21" i="9"/>
  <c r="F22" i="9"/>
  <c r="F23" i="9"/>
  <c r="F5" i="9"/>
  <c r="E7" i="9"/>
  <c r="E8" i="9"/>
  <c r="E9" i="9"/>
  <c r="E10" i="9"/>
  <c r="E11" i="9"/>
  <c r="E12" i="9"/>
  <c r="E13" i="9"/>
  <c r="E14" i="9"/>
  <c r="E15" i="9"/>
  <c r="E16" i="9"/>
  <c r="E17" i="9"/>
  <c r="E18" i="9"/>
  <c r="E19" i="9"/>
  <c r="E20" i="9"/>
  <c r="E21" i="9"/>
  <c r="E22" i="9"/>
  <c r="E23" i="9"/>
  <c r="E6" i="9"/>
  <c r="E5" i="9"/>
  <c r="G52" i="8"/>
  <c r="D51" i="8"/>
  <c r="F51" i="8" s="1"/>
  <c r="H51" i="8" s="1"/>
  <c r="D50" i="8"/>
  <c r="F50" i="8" s="1"/>
  <c r="H50" i="8" s="1"/>
  <c r="D49" i="8"/>
  <c r="F49" i="8" s="1"/>
  <c r="H49" i="8" s="1"/>
  <c r="D48" i="8"/>
  <c r="F48" i="8" s="1"/>
  <c r="H48" i="8" s="1"/>
  <c r="D47" i="8"/>
  <c r="F47" i="8" s="1"/>
  <c r="H47" i="8" s="1"/>
  <c r="D46" i="8"/>
  <c r="F46" i="8" s="1"/>
  <c r="H46" i="8" s="1"/>
  <c r="D45" i="8"/>
  <c r="F45" i="8" s="1"/>
  <c r="H45" i="8" s="1"/>
  <c r="D44" i="8"/>
  <c r="F44" i="8" s="1"/>
  <c r="H44" i="8" s="1"/>
  <c r="D43" i="8"/>
  <c r="F43" i="8" s="1"/>
  <c r="H43" i="8" s="1"/>
  <c r="D42" i="8"/>
  <c r="F42" i="8" s="1"/>
  <c r="H42" i="8" s="1"/>
  <c r="D41" i="8"/>
  <c r="F41" i="8" s="1"/>
  <c r="H41" i="8" s="1"/>
  <c r="D40" i="8"/>
  <c r="F40" i="8" s="1"/>
  <c r="H40" i="8" s="1"/>
  <c r="D39" i="8"/>
  <c r="F39" i="8" s="1"/>
  <c r="H39" i="8" s="1"/>
  <c r="D38" i="8"/>
  <c r="F38" i="8" s="1"/>
  <c r="H38" i="8" s="1"/>
  <c r="D37" i="8"/>
  <c r="F37" i="8" s="1"/>
  <c r="H37" i="8" s="1"/>
  <c r="D36" i="8"/>
  <c r="F36" i="8" s="1"/>
  <c r="H36" i="8" s="1"/>
  <c r="D35" i="8"/>
  <c r="F35" i="8" s="1"/>
  <c r="H35" i="8" s="1"/>
  <c r="D34" i="8"/>
  <c r="F34" i="8" s="1"/>
  <c r="H34" i="8" s="1"/>
  <c r="D33" i="8"/>
  <c r="F33" i="8" s="1"/>
  <c r="H33" i="8" s="1"/>
  <c r="H52" i="8" s="1"/>
  <c r="D32" i="8"/>
  <c r="F31" i="8"/>
  <c r="H31" i="8" s="1"/>
  <c r="F30" i="8"/>
  <c r="H30" i="8" s="1"/>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E8" i="8"/>
  <c r="D8" i="8"/>
  <c r="E7" i="8"/>
  <c r="D7" i="8"/>
  <c r="E6" i="8"/>
  <c r="D6" i="8"/>
  <c r="E4" i="8"/>
  <c r="D4" i="8"/>
  <c r="G62" i="5"/>
  <c r="E62" i="5"/>
  <c r="D61" i="5"/>
  <c r="F61" i="5" s="1"/>
  <c r="H61" i="5" s="1"/>
  <c r="D60" i="5"/>
  <c r="F60" i="5" s="1"/>
  <c r="H60" i="5" s="1"/>
  <c r="D59" i="5"/>
  <c r="F59" i="5" s="1"/>
  <c r="H59" i="5" s="1"/>
  <c r="D58" i="5"/>
  <c r="F58" i="5" s="1"/>
  <c r="H58" i="5" s="1"/>
  <c r="D57" i="5"/>
  <c r="F57" i="5" s="1"/>
  <c r="H57" i="5" s="1"/>
  <c r="D56" i="5"/>
  <c r="F56" i="5" s="1"/>
  <c r="H56" i="5" s="1"/>
  <c r="D55" i="5"/>
  <c r="F55" i="5" s="1"/>
  <c r="H55" i="5" s="1"/>
  <c r="D54" i="5"/>
  <c r="F54" i="5" s="1"/>
  <c r="H54" i="5" s="1"/>
  <c r="D53" i="5"/>
  <c r="F53" i="5" s="1"/>
  <c r="H53" i="5" s="1"/>
  <c r="D52" i="5"/>
  <c r="F52" i="5" s="1"/>
  <c r="H52" i="5" s="1"/>
  <c r="D51" i="5"/>
  <c r="F51" i="5" s="1"/>
  <c r="H51" i="5" s="1"/>
  <c r="D50" i="5"/>
  <c r="F50" i="5" s="1"/>
  <c r="H50" i="5" s="1"/>
  <c r="D49" i="5"/>
  <c r="F49" i="5" s="1"/>
  <c r="H49" i="5" s="1"/>
  <c r="D48" i="5"/>
  <c r="F48" i="5" s="1"/>
  <c r="H48" i="5" s="1"/>
  <c r="D47" i="5"/>
  <c r="F47" i="5" s="1"/>
  <c r="H47" i="5" s="1"/>
  <c r="D46" i="5"/>
  <c r="F46" i="5" s="1"/>
  <c r="H46" i="5" s="1"/>
  <c r="D45" i="5"/>
  <c r="F45" i="5" s="1"/>
  <c r="H45" i="5" s="1"/>
  <c r="D44" i="5"/>
  <c r="F44" i="5" s="1"/>
  <c r="H44" i="5" s="1"/>
  <c r="D43" i="5"/>
  <c r="F43" i="5" s="1"/>
  <c r="H43" i="5" s="1"/>
  <c r="H62" i="5" s="1"/>
  <c r="D42" i="5"/>
  <c r="F42" i="5" s="1"/>
  <c r="D41" i="5"/>
  <c r="F41" i="5" s="1"/>
  <c r="H41" i="5" s="1"/>
  <c r="F40" i="5"/>
  <c r="E24" i="5"/>
  <c r="D24" i="5"/>
  <c r="E23" i="5"/>
  <c r="D23" i="5"/>
  <c r="E22" i="5"/>
  <c r="D22" i="5"/>
  <c r="E21" i="5"/>
  <c r="D21" i="5"/>
  <c r="E20" i="5"/>
  <c r="D20" i="5"/>
  <c r="E19" i="5"/>
  <c r="D19" i="5"/>
  <c r="E18" i="5"/>
  <c r="D18" i="5"/>
  <c r="E17" i="5"/>
  <c r="D17" i="5"/>
  <c r="E16" i="5"/>
  <c r="D16" i="5"/>
  <c r="E15" i="5"/>
  <c r="D15" i="5"/>
  <c r="E14" i="5"/>
  <c r="D14" i="5"/>
  <c r="E13" i="5"/>
  <c r="D13" i="5"/>
  <c r="E12" i="5"/>
  <c r="D12" i="5"/>
  <c r="E11" i="5"/>
  <c r="D11" i="5"/>
  <c r="E10" i="5"/>
  <c r="D10" i="5"/>
  <c r="E9" i="5"/>
  <c r="D9" i="5"/>
  <c r="E8" i="5"/>
  <c r="D8" i="5"/>
  <c r="E7" i="5"/>
  <c r="D7" i="5"/>
  <c r="E6" i="5"/>
  <c r="D6" i="5"/>
  <c r="E4" i="5"/>
  <c r="D4" i="5"/>
  <c r="G3" i="5"/>
  <c r="H3" i="5" s="1"/>
  <c r="F3" i="5"/>
  <c r="H7" i="8" l="1"/>
  <c r="M69" i="5"/>
  <c r="M85" i="5"/>
  <c r="H16" i="8"/>
  <c r="I16" i="8" s="1"/>
  <c r="G16" i="8"/>
  <c r="G4" i="8"/>
  <c r="H4" i="8"/>
  <c r="I4" i="8" s="1"/>
  <c r="G11" i="8"/>
  <c r="H11" i="8"/>
  <c r="I11" i="8" s="1"/>
  <c r="H13" i="8"/>
  <c r="I13" i="8" s="1"/>
  <c r="G13" i="8"/>
  <c r="G15" i="8"/>
  <c r="H15" i="8"/>
  <c r="I15" i="8" s="1"/>
  <c r="G19" i="8"/>
  <c r="H19" i="8"/>
  <c r="I19" i="8" s="1"/>
  <c r="H21" i="8"/>
  <c r="I21" i="8" s="1"/>
  <c r="G21" i="8"/>
  <c r="G23" i="8"/>
  <c r="H23" i="8"/>
  <c r="I23" i="8" s="1"/>
  <c r="H12" i="8"/>
  <c r="I12" i="8" s="1"/>
  <c r="G12" i="8"/>
  <c r="H20" i="8"/>
  <c r="I20" i="8" s="1"/>
  <c r="G20" i="8"/>
  <c r="G22" i="8"/>
  <c r="H22" i="8"/>
  <c r="I22" i="8" s="1"/>
  <c r="H24" i="8"/>
  <c r="I24" i="8" s="1"/>
  <c r="G24" i="8"/>
  <c r="G14" i="8"/>
  <c r="H14" i="8"/>
  <c r="I14" i="8" s="1"/>
  <c r="G10" i="8"/>
  <c r="H10" i="8"/>
  <c r="I10" i="8" s="1"/>
  <c r="G18" i="8"/>
  <c r="H18" i="8"/>
  <c r="I18" i="8" s="1"/>
  <c r="H9" i="8"/>
  <c r="I9" i="8" s="1"/>
  <c r="G9" i="8"/>
  <c r="H17" i="8"/>
  <c r="I17" i="8" s="1"/>
  <c r="G17" i="8"/>
  <c r="H6" i="8"/>
  <c r="I6" i="8" s="1"/>
  <c r="G8" i="8"/>
  <c r="H8" i="8"/>
  <c r="I8" i="8" s="1"/>
  <c r="I7" i="8"/>
  <c r="G7" i="8"/>
  <c r="G6" i="8"/>
  <c r="M52" i="5"/>
  <c r="M53" i="5" s="1"/>
  <c r="M51" i="5"/>
  <c r="M31" i="5"/>
  <c r="M15" i="5"/>
  <c r="D52" i="8"/>
  <c r="F32" i="8"/>
  <c r="F52" i="8" s="1"/>
  <c r="D62" i="5"/>
  <c r="G7" i="5"/>
  <c r="H7" i="5" s="1"/>
  <c r="F15" i="5"/>
  <c r="F62" i="5"/>
  <c r="F8" i="5"/>
  <c r="G10" i="5"/>
  <c r="H10" i="5" s="1"/>
  <c r="F12" i="5"/>
  <c r="H42" i="5"/>
  <c r="G15" i="5"/>
  <c r="H15" i="5" s="1"/>
  <c r="F17" i="5"/>
  <c r="F19" i="5"/>
  <c r="F23" i="5"/>
  <c r="G16" i="5"/>
  <c r="H16" i="5" s="1"/>
  <c r="F24" i="5"/>
  <c r="F7" i="5"/>
  <c r="F11" i="5"/>
  <c r="F20" i="5"/>
  <c r="G8" i="5"/>
  <c r="H8" i="5" s="1"/>
  <c r="G23" i="5"/>
  <c r="H23" i="5" s="1"/>
  <c r="F9" i="5"/>
  <c r="G18" i="5"/>
  <c r="H18" i="5" s="1"/>
  <c r="G6" i="5"/>
  <c r="H6" i="5" s="1"/>
  <c r="G11" i="5"/>
  <c r="H11" i="5" s="1"/>
  <c r="F13" i="5"/>
  <c r="G20" i="5"/>
  <c r="H20" i="5" s="1"/>
  <c r="G22" i="5"/>
  <c r="H22" i="5" s="1"/>
  <c r="F4" i="5"/>
  <c r="G12" i="5"/>
  <c r="H12" i="5" s="1"/>
  <c r="G14" i="5"/>
  <c r="H14" i="5" s="1"/>
  <c r="F16" i="5"/>
  <c r="G19" i="5"/>
  <c r="H19" i="5" s="1"/>
  <c r="F21" i="5"/>
  <c r="G24" i="5"/>
  <c r="H24" i="5" s="1"/>
  <c r="G4" i="5"/>
  <c r="H4" i="5" s="1"/>
  <c r="F6" i="5"/>
  <c r="G9" i="5"/>
  <c r="H9" i="5" s="1"/>
  <c r="F10" i="5"/>
  <c r="G13" i="5"/>
  <c r="H13" i="5" s="1"/>
  <c r="F14" i="5"/>
  <c r="G17" i="5"/>
  <c r="H17" i="5" s="1"/>
  <c r="F18" i="5"/>
  <c r="G21" i="5"/>
  <c r="H21" i="5" s="1"/>
  <c r="F22" i="5"/>
  <c r="H32" i="8" l="1"/>
  <c r="I166" i="2"/>
  <c r="G200" i="2"/>
  <c r="G202" i="2" s="1"/>
  <c r="I200" i="2" l="1"/>
</calcChain>
</file>

<file path=xl/sharedStrings.xml><?xml version="1.0" encoding="utf-8"?>
<sst xmlns="http://schemas.openxmlformats.org/spreadsheetml/2006/main" count="2229" uniqueCount="952">
  <si>
    <t>Data</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</si>
  <si>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</si>
  <si>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</si>
  <si>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</si>
  <si>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</si>
  <si>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</si>
  <si>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</si>
  <si>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</si>
  <si>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</si>
  <si>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</si>
  <si>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</si>
  <si>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</si>
  <si>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</si>
  <si>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</si>
  <si>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</si>
  <si>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</si>
  <si>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</si>
  <si>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</si>
  <si>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</si>
  <si>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</si>
  <si>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</si>
  <si>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</si>
  <si>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</si>
  <si>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</si>
  <si>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</si>
  <si>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</si>
  <si>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</si>
  <si>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</si>
  <si>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</si>
  <si>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</si>
  <si>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</si>
  <si>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</si>
  <si>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</si>
  <si>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</si>
  <si>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</si>
  <si>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</si>
  <si>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</si>
  <si>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</si>
  <si>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</si>
  <si>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</si>
  <si>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</si>
  <si>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</si>
  <si>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</si>
  <si>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</si>
  <si>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</si>
  <si>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</si>
  <si>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</si>
  <si>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</si>
  <si>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</si>
  <si>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</si>
  <si>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</si>
  <si>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</si>
  <si>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</si>
  <si>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</si>
  <si>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</si>
  <si>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</si>
  <si>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</si>
  <si>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</si>
  <si>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</si>
  <si>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Information</t>
  </si>
  <si>
    <t xml:space="preserve">Virksomheden informerer og inddrager relevante samarbejdspartnere i miljøarbejdet. </t>
  </si>
  <si>
    <t>Gæsteinformation</t>
  </si>
  <si>
    <t xml:space="preserve">Der skal være Green Key og miljøinformation på virksomhedens hjemmeside. </t>
  </si>
  <si>
    <t>Der skal opsættes synlig information på værelserne omkring gæsteafhængigt håndklædeskift.</t>
  </si>
  <si>
    <t>Vand</t>
  </si>
  <si>
    <t>Virksomheden bør have særskilt vandbimålere - især ved stærkt vandforbrugende installationer.</t>
  </si>
  <si>
    <t>Utætheder skal repareres med det samme.</t>
  </si>
  <si>
    <t>Alle ofte brugte og centralt placerede offentlige toiletter skal have dobbeltskyl senest 1 år efter tildeling.</t>
  </si>
  <si>
    <t>Urinaler skal have automatisk tidsbegrænsning, sensor, trykknap eller være vandfrie for at undgå unødigt vandspild.</t>
  </si>
  <si>
    <t>Alle virksomhedens urinaler er vandfrie.</t>
  </si>
  <si>
    <t xml:space="preserve">Vandflowet for offentlige håndvaskarmaturer overstiger ikke 4 liter pr. minut. </t>
  </si>
  <si>
    <t>Vandflowet for værelseshåndvaske overstiger ikke 6 liter pr. minut.</t>
  </si>
  <si>
    <t>Vandflowet fra håndvaskarmaturer på alle værelser overstiger ikke 4 liter pr. minut.</t>
  </si>
  <si>
    <t>Der er sensorer på de ofte brugte og centralt placerede offentlige toiletters håndvaske.</t>
  </si>
  <si>
    <t>Nyindkøbte hætte- og tunnelopvaskemaskiner må maksimalt indtage 3,5 liter vand pr. kurv.</t>
  </si>
  <si>
    <t>Ny traditionel opvaskemaskine skal have Energimærke A.</t>
  </si>
  <si>
    <t>Regnvand opsamles og anvendes som gråt vand til f.eks. wc-cisterner, vanding og lignende.</t>
  </si>
  <si>
    <t>Vask og rengøring</t>
  </si>
  <si>
    <t>Virksomheden undgår duftspray og parfume i plejeprodukter.</t>
  </si>
  <si>
    <t xml:space="preserve">Rengøringsmidler, vaskemidler, sæbe etc. skal indkøbes, anvendes og doseres, så de påvirker miljøet mindst muligt. </t>
  </si>
  <si>
    <t>Virksomheden har et automatisk doseringssystem for rengøringsmidler.</t>
  </si>
  <si>
    <t>Medarbejdere der står for rengøring og vask skal informeres om korrekt brug og dosering af produkterne.</t>
  </si>
  <si>
    <t>Virksomheden bruger primært fiberklude – gerne miljømærket - til rengøring.</t>
  </si>
  <si>
    <t>Affald</t>
  </si>
  <si>
    <t>Virksomheden bruger ikke portionspakker i forbindelse med servering med undtagelse af smørbare mejeriprodukter (smør, ost), chokoladesmør og marmelade.</t>
  </si>
  <si>
    <t xml:space="preserve">Der indkøbes miljømærkede genopladelige batterier, hvor det er muligt. </t>
  </si>
  <si>
    <t>Det indkøbes miljømærkede tonerpatroner til printere m.v., som efter brug sendes til genpåfyldning.</t>
  </si>
  <si>
    <t>Energi</t>
  </si>
  <si>
    <t>Virksomheder skal arbejde målrettet med energisynets og energimærknings forbedringsforslag. Som minimum skal forslag med en tilbagebetalingstid på under 3 år sættes i værk inden 3 år efter rapportens udarbejdelse.</t>
  </si>
  <si>
    <t>Der er installeret CTS-anlæg til styring af varme, belysning og andre særligt energiforbrugende anlæg.</t>
  </si>
  <si>
    <t>1-lags vinduer i opvarmede lokaler skal senest 1 år efter tildeling af Green Key være udstyret med flere lag glas eller lavenergiruder.</t>
  </si>
  <si>
    <t>Varmtvandsrør skal være isoleret.</t>
  </si>
  <si>
    <t>Der opvarmes ikke med direkte virkende elvarme, såsom el-paneler eller el-radiatorer.</t>
  </si>
  <si>
    <t>Virksomheden har automatisk sluk af varme og aircondition ved åbne vinduer.</t>
  </si>
  <si>
    <t xml:space="preserve">Ventilationsanlæg, kedler og evt. klimaanlæg rengøres jævnligt og efterses mindst én gang om året. </t>
  </si>
  <si>
    <t>Der skal senest 6 måneder efter tildeling af Green Key være indført styring af ventilation så den nedreguleres/slukkes i fællesarealer og køkken, når disse områder ikke benyttes.</t>
  </si>
  <si>
    <t xml:space="preserve">Obligatorisk </t>
  </si>
  <si>
    <t>Nyindkøbte klimaanlæg (aircondition) eller varmepumper skal have et lavt energiforbrug, og klimaanlæg på under 12 kW skal have energimærke A.</t>
  </si>
  <si>
    <t>Nyindkøbte køleanlæg og varmepumper må ikke indeholde CFC og HCFC.</t>
  </si>
  <si>
    <t>Der er opsat varmeveksler til opvarmning af udeluft til ventilationsanlægget.</t>
  </si>
  <si>
    <t>Nyindkøbte minibarer må ikke have et større energiforbrug end 0,75 kWh/døgn.</t>
  </si>
  <si>
    <t>Køleskabe slukkes, når ferielejligheder og feriehuse i en periode af mindst en uge ikke er udlejede.</t>
  </si>
  <si>
    <t>50 % af virksomhedens belysning er behovsstyret.</t>
  </si>
  <si>
    <t>Der skal være timer på eller behovsstyring af saunaer, dampbad, spa etc.</t>
  </si>
  <si>
    <t>Pc, printer, kopimaskiner mm. har elspareskinne og slukkes i perioder, hvor de ikke bliver brugt.</t>
  </si>
  <si>
    <t>Tv slukkes på ledige værelser, så de ikke står på standby.</t>
  </si>
  <si>
    <t>Fødevarer</t>
  </si>
  <si>
    <t>Udearealer</t>
  </si>
  <si>
    <t>Grønne aktiviteter</t>
  </si>
  <si>
    <t>Administration</t>
  </si>
  <si>
    <t>Virksomhed</t>
  </si>
  <si>
    <t>     </t>
  </si>
  <si>
    <t>Koordinator(er)</t>
  </si>
  <si>
    <t>Skema 1 – Miljøgruppe og interne ressourcepersoner</t>
  </si>
  <si>
    <t>Person</t>
  </si>
  <si>
    <t>Organisation</t>
  </si>
  <si>
    <t>Kontaktdata</t>
  </si>
  <si>
    <t>Søren Sørensen</t>
  </si>
  <si>
    <t>Teknisk direktør</t>
  </si>
  <si>
    <t>Yy xx yy xx</t>
  </si>
  <si>
    <t>Skema 2 – Eksterne ressourcepersoner</t>
  </si>
  <si>
    <t>Jens Jensen</t>
  </si>
  <si>
    <t>Elsparefonden</t>
  </si>
  <si>
    <t>Xx yy xx yy</t>
  </si>
  <si>
    <t>Skema 3 – Afholdte og planlagte møder</t>
  </si>
  <si>
    <t>Dato:</t>
  </si>
  <si>
    <t>Sted:</t>
  </si>
  <si>
    <t>Deltagere:</t>
  </si>
  <si>
    <t>Bemærkninger:</t>
  </si>
  <si>
    <t>Mødelokale 1</t>
  </si>
  <si>
    <t>Ledelsen plus miljøansvarlige.</t>
  </si>
  <si>
    <t xml:space="preserve">Næste møde afholdes den første uge i februar, hvor alle ansatte deltager i en brainstorming. </t>
  </si>
  <si>
    <t>Skema 4 – Miljøpolitik</t>
  </si>
  <si>
    <t>Skema 5 – Miljøgennemgang / brainstorming</t>
  </si>
  <si>
    <t>Prioritet:</t>
  </si>
  <si>
    <t>Akut problem</t>
  </si>
  <si>
    <t>Som har stor betydning for miljøet</t>
  </si>
  <si>
    <t>Væsentligt problem</t>
  </si>
  <si>
    <t>Som har væsentlig betydning for miljøet</t>
  </si>
  <si>
    <t>Mindre problem</t>
  </si>
  <si>
    <t>Som har mindre betydning for miljøet</t>
  </si>
  <si>
    <t>Anbefalinger</t>
  </si>
  <si>
    <t>Som ikke er en nødvendighed, men som alligevel vil forbedre miljøet.</t>
  </si>
  <si>
    <t>Indhold</t>
  </si>
  <si>
    <t>Hvorfor er det vigtigt?</t>
  </si>
  <si>
    <t>Prioritering</t>
  </si>
  <si>
    <t>Der bruges for meget unødvendig vand</t>
  </si>
  <si>
    <t>Vand er dyrt og bidrager til et øget CO2-forbrug.</t>
  </si>
  <si>
    <t>Evt. yderligere kommentarer</t>
  </si>
  <si>
    <t>Skema 6 – Fra mål til handling</t>
  </si>
  <si>
    <t xml:space="preserve">Se eksempel på udfyldelse i afsnit 1.4 </t>
  </si>
  <si>
    <t>Mål:</t>
  </si>
  <si>
    <t>Ansvarlig:</t>
  </si>
  <si>
    <t>Opgaver:</t>
  </si>
  <si>
    <t>Tidsramme:</t>
  </si>
  <si>
    <t>Ressourcer:</t>
  </si>
  <si>
    <t>Opfølgning:</t>
  </si>
  <si>
    <t>Skema 7 – Gennemførelse og evaluering</t>
  </si>
  <si>
    <t>Hvad er gennemført?</t>
  </si>
  <si>
    <t>Virker det?</t>
  </si>
  <si>
    <t>Evt. justering/opfølgning</t>
  </si>
  <si>
    <t xml:space="preserve">Alle toiletter er udskiftet i lobby, på gange og i restaurant og ½ af alle toiletter på værelser er ombygget til dobbeltskyld. </t>
  </si>
  <si>
    <t xml:space="preserve">Vandforbruget for hotellet er faldet med 10 % svarende til X i en periode, hvor omsætningen er stabil. Det giver en besparelse på kr.Y. </t>
  </si>
  <si>
    <t>Toiletterne på de sidste værelser forventes ombygget i 200X</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</si>
  <si>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</si>
  <si>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</si>
  <si>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</si>
  <si>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</si>
  <si>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</si>
  <si>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</si>
  <si>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</si>
  <si>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</si>
  <si>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</si>
  <si>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</si>
  <si>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</si>
  <si>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</si>
  <si>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</si>
  <si>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</si>
  <si>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</si>
  <si>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</si>
  <si>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</si>
  <si>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</si>
  <si>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</si>
  <si>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</si>
  <si>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</si>
  <si>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Beskrivelse</t>
  </si>
  <si>
    <t>Enhed</t>
  </si>
  <si>
    <t>L</t>
  </si>
  <si>
    <t>Kr</t>
  </si>
  <si>
    <t>Antal liter eksisterende toilet</t>
  </si>
  <si>
    <t>Nyt dobbeltskyltoilet (3/6l) (0,25x6l/skyl+0,75x3 l/skyl)</t>
  </si>
  <si>
    <t>Pris på vand/m3</t>
  </si>
  <si>
    <t>Antal dage</t>
  </si>
  <si>
    <t>Belægningsprocent</t>
  </si>
  <si>
    <t>Kostpris toilet (levetid 20 år)</t>
  </si>
  <si>
    <t>Arbejdsomkostninger</t>
  </si>
  <si>
    <t>Nuværende forbrug pr. år</t>
  </si>
  <si>
    <t>Nyt toilet forbrug pr. år</t>
  </si>
  <si>
    <t>Besparelse på 1 år</t>
  </si>
  <si>
    <t>Tilbagebetalingstid/år</t>
  </si>
  <si>
    <t>Besparelse 10 år:</t>
  </si>
  <si>
    <t>Aflæsning
/kWh</t>
  </si>
  <si>
    <t>Forbrug i / kWh</t>
  </si>
  <si>
    <t>Forbrug pr. mdr/Kwh</t>
  </si>
  <si>
    <t/>
  </si>
  <si>
    <t>Aflæsning/ kWh</t>
  </si>
  <si>
    <t>Energipris/kr</t>
  </si>
  <si>
    <t>Samlede indkøb i kr eller kg</t>
  </si>
  <si>
    <t>Samlede økoligi i kr. eller kg.</t>
  </si>
  <si>
    <t>Økologiprocent</t>
  </si>
  <si>
    <t>Startdag</t>
  </si>
  <si>
    <t>Antal toiletter</t>
  </si>
  <si>
    <t>Toiletter:</t>
  </si>
  <si>
    <t>Skyl pr dag inkl. 1 skyl pr rengøring</t>
  </si>
  <si>
    <t>Skyl pr dag pr. gæst</t>
  </si>
  <si>
    <t>Antal liter pr. skyl ved eksisterende urinal</t>
  </si>
  <si>
    <t>Antal liter pr. skyl ved vandfrit urinal</t>
  </si>
  <si>
    <t xml:space="preserve">Antal gæster (100 gæster heraf ½-delen kvinder) </t>
  </si>
  <si>
    <t>Kostpris toilet</t>
  </si>
  <si>
    <t>Driftsomkostninger urilock skift efter 15.000 afbenyttelser</t>
  </si>
  <si>
    <t>Nuværende vandudgifter pr. år</t>
  </si>
  <si>
    <t>Udgifter til vandfrit urinal pr. år</t>
  </si>
  <si>
    <t>Forbrug for overnattende gæst/min</t>
  </si>
  <si>
    <t>Antal liter i minuttet ved eksisterende håndvask</t>
  </si>
  <si>
    <t>Antal liter i minuttet ved ny håndvask</t>
  </si>
  <si>
    <t>Pris på fjernvarme/m3</t>
  </si>
  <si>
    <t>Kostpris perlator</t>
  </si>
  <si>
    <t>Nyt forbrug pr. år</t>
  </si>
  <si>
    <t>Toilet til dobbeltskyl</t>
  </si>
  <si>
    <t>Toilet til urinal</t>
  </si>
  <si>
    <t>Antal håndvaskninger i løbet af en dag</t>
  </si>
  <si>
    <t>Antal minutter, hvor vandet er tændt</t>
  </si>
  <si>
    <t>Antal håndvaske i 10 år</t>
  </si>
  <si>
    <t>Kostpris perlatorer</t>
  </si>
  <si>
    <t>Pris år</t>
  </si>
  <si>
    <t>Energipris/kr pr kWh</t>
  </si>
  <si>
    <t>Pointkriterium 
4 point</t>
  </si>
  <si>
    <t>Pointkriterium
3 point</t>
  </si>
  <si>
    <t>Pointkriterium
4 point</t>
  </si>
  <si>
    <t>Pointkriterium
2 point</t>
  </si>
  <si>
    <t>Pointkriterium
5 point</t>
  </si>
  <si>
    <t>Pointkriterium 
5 point</t>
  </si>
  <si>
    <t>Pointkriterium 
3 point</t>
  </si>
  <si>
    <t>Pointkriterium
1 point</t>
  </si>
  <si>
    <t>Pointkriterium 
1 point</t>
  </si>
  <si>
    <t>Brændbart</t>
  </si>
  <si>
    <t>Pap</t>
  </si>
  <si>
    <t>Glas</t>
  </si>
  <si>
    <t>Madaffald</t>
  </si>
  <si>
    <t>Olie (fx friture)</t>
  </si>
  <si>
    <t>Batterier</t>
  </si>
  <si>
    <t>E-pære</t>
  </si>
  <si>
    <t>Kort beskrivelse</t>
  </si>
  <si>
    <t>Pant flasker</t>
  </si>
  <si>
    <t>Antal beholdere</t>
  </si>
  <si>
    <t>Elektronisk affald</t>
  </si>
  <si>
    <t>Hvad</t>
  </si>
  <si>
    <t>Plastfolie</t>
  </si>
  <si>
    <t>Kemikalier/maling</t>
  </si>
  <si>
    <t>Lyssofrør</t>
  </si>
  <si>
    <t>Papir/aviser</t>
  </si>
  <si>
    <t>Ansvarlig</t>
  </si>
  <si>
    <t>Glascontainer har piktogtram
Ansatte er informeret via opslag, ved oplæring og ved årets første personalemøde
I kontrakt med rengøringsfirma</t>
  </si>
  <si>
    <t>Procedure</t>
  </si>
  <si>
    <t>Teknisk ansvarlig og miljøudvalg</t>
  </si>
  <si>
    <t>Opvasker, køkken- og serveringspersonale frasorterer mad i madspande</t>
  </si>
  <si>
    <t>Ansatte er informeret via ark, ved oplæring og ved årets første personalemøde</t>
  </si>
  <si>
    <t>Smadret porcelæn
 og glas</t>
  </si>
  <si>
    <t>Tømingspris</t>
  </si>
  <si>
    <t>Ved varerlevering opsamles alt plastikfolie og lægges i skraldespand ved affaldsstation</t>
  </si>
  <si>
    <t>Plastik flasker/affald</t>
  </si>
  <si>
    <t>Emne</t>
  </si>
  <si>
    <t>Hvad skal udfyldes i arkene</t>
  </si>
  <si>
    <t>Hvad betyder "Evt. kommentarer"?</t>
  </si>
  <si>
    <t>Det er eventuelle uddybninger af jeres svar.</t>
  </si>
  <si>
    <t>Følgende mailadresser ønsker 
at modtage nyhedsbrev</t>
  </si>
  <si>
    <t>Direkte mailadresse (direktør/leder)</t>
  </si>
  <si>
    <t>Direkte telefonnr. (Miljøkontakt)</t>
  </si>
  <si>
    <t>Direkte mailadresse (Miljøkontakt)</t>
  </si>
  <si>
    <t>Direkte telefonnr. (direktør/leder)</t>
  </si>
  <si>
    <t>Haveaffald</t>
  </si>
  <si>
    <t>Teknisk personale opsamler og sender det på genbrugsstation  </t>
  </si>
  <si>
    <t>Teknisk personale skifter, opsamler og sender det på genbrugsstation</t>
  </si>
  <si>
    <t>Gæsten kan afleverer batterier i reception
Personale afleverer batterier i reception eller i teknikerrum
Teknisk personale opsamler og sender det på genbrugsstation</t>
  </si>
  <si>
    <t>Teknisk personale opsamler og sender det på genbrugspladser</t>
  </si>
  <si>
    <t>Mængde affald/år</t>
  </si>
  <si>
    <t>Omkostninger/år</t>
  </si>
  <si>
    <t>Antal tømninger/år</t>
  </si>
  <si>
    <t>Samlet</t>
  </si>
  <si>
    <t>Forslag til affaldsplan (udfyld selv)</t>
  </si>
  <si>
    <t>Størrelse beholdere (M3, L,kg)</t>
  </si>
  <si>
    <t>M3=1000 l</t>
  </si>
  <si>
    <t>Papcontainer har piktogtram
Ansatte er informeret via opslag, ved oplæring og ved årets første personalemøde</t>
  </si>
  <si>
    <t>Hvor skal excel-arket sendes hen?</t>
  </si>
  <si>
    <t>Hvad skal de øvrige ark bruges til?</t>
  </si>
  <si>
    <t>Hvor megen virksomhedsdata skal udfyldes?</t>
  </si>
  <si>
    <t>Dato for tildeling af Green Key</t>
  </si>
  <si>
    <t>kWh</t>
  </si>
  <si>
    <t>Antal timer pr. dag</t>
  </si>
  <si>
    <t>Antal pærer</t>
  </si>
  <si>
    <t>Pris på KWh/kr</t>
  </si>
  <si>
    <t>Wat eksisterende lyskilde</t>
  </si>
  <si>
    <t>Pris eksisterende lyskilde/kr</t>
  </si>
  <si>
    <t>Levetimer eksisterende lyskilde</t>
  </si>
  <si>
    <t>Wat ny lyskilde</t>
  </si>
  <si>
    <t>Pris ny lyskilde</t>
  </si>
  <si>
    <t>Levetimer ny lyskilde</t>
  </si>
  <si>
    <t>Evt. investring</t>
  </si>
  <si>
    <t>Besparelse strømforbrug 1 år</t>
  </si>
  <si>
    <t>Evt. omk/besparelse indkøb</t>
  </si>
  <si>
    <t>Samlede besparelse 1 år</t>
  </si>
  <si>
    <t>Evt. tilbagebetalingstid</t>
  </si>
  <si>
    <t>Antal dage (belægningsprocent på 60 %)</t>
  </si>
  <si>
    <t>Antal pærer (2 pr. værelse)</t>
  </si>
  <si>
    <t>Sensor på offentligt toilet: 5 toiletter med hver 10 pærer</t>
  </si>
  <si>
    <t>Besparelse strømforbrug ved sesnor (60%)</t>
  </si>
  <si>
    <t>Pris behovsstyring</t>
  </si>
  <si>
    <t>Evt. etablering</t>
  </si>
  <si>
    <t>Tilbagebetalingstid</t>
  </si>
  <si>
    <t>Besparelse i 10 år</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</si>
  <si>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</si>
  <si>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</si>
  <si>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</si>
  <si>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</si>
  <si>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</si>
  <si>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</si>
  <si>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</si>
  <si>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</si>
  <si>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</si>
  <si>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</si>
  <si>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</si>
  <si>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</si>
  <si>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</si>
  <si>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</si>
  <si>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</si>
  <si>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</si>
  <si>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Rengøringsmidler må ikke indeholde følgende stoffer: EDTA, NTA, Klor og Fosfonat</t>
  </si>
  <si>
    <t>Arkene 1, 4, 5, 6, 7 og 8 kan bruges til egen inspiration, beregninger og overvågning og skal ikke nødvendigvis udfyldes i forbindelse med indsendelsen i starten af december.</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</si>
  <si>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</si>
  <si>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</si>
  <si>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</si>
  <si>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</si>
  <si>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</si>
  <si>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</si>
  <si>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</si>
  <si>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</si>
  <si>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</si>
  <si>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</si>
  <si>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Lejepris/mdr</t>
  </si>
  <si>
    <t>Affaldsspande findes relevante steder over hele virksomheden
Tømmes dagligt af rengøringspersonale
Alt brændbart samles på affaldsstation</t>
  </si>
  <si>
    <t>Piktogrammer på container
Yderligere info ikke nødvendig</t>
  </si>
  <si>
    <t>Gæsterne kan sortere papir fra konferencerum ved små papkasser og på værelser ved at lægge det ved siden af skraldespanden
Personale sorterer papir i papkasse ved kontor og kantine
Papir indsamles af rengøringspersonalet dagligt i gæsteområder og ugentligt i personaleområder</t>
  </si>
  <si>
    <t>Alt personale bringer pap til papcontainer
Opvasker sammenpresser pappet 
Fyldt pappresser håndteres af teknisk personale</t>
  </si>
  <si>
    <t>Gæsterne kan sortere glas fra konferencerum ved samling på borde og på værelser ved at lægge det ved siden af skraldespanden
Ved bespisning bringer serveringspersonale bringer det til glascontainer og resten indsamles af rengøringspersonalet</t>
  </si>
  <si>
    <t>Ansatte er informeret via ark, ved oplæring og ved årets første personalemøde
Piktogram på opsamlingscontainer
Obs: Halogen og glødepærer skal i brændbart</t>
  </si>
  <si>
    <t>Ansatte er informeret via ark, ved oplæring og ved årets første personalemøde
Piktogram på opsamlingscontainer</t>
  </si>
  <si>
    <t>Gæsterne kan sortere plastik flasker fra konferencerum ved samling på borde og på værelser ved at lægge det ved siden af skraldespanden
Serveringspersonale og rengøringspesonale bringer det til plastikflaske container </t>
  </si>
  <si>
    <t>Gæsten informeret via værelsesmappe og på hjemmeside
Plastcontainer har piktogtram
Ansatte er informeret via ark, ved oplæring og ved årets første personalemøde
I kontrakt med rengøringsfirma</t>
  </si>
  <si>
    <t>Ansatte er informeret via ark, ved oplæring og ved årets første personalemøde
Piktogram på opsamlingscontainer  </t>
  </si>
  <si>
    <t>Teknisk personale indsamler haveaffald på affaldsstation
Større mængder køres på genbrugspladser</t>
  </si>
  <si>
    <t>Oplæring af teknisk personale
Piktogram på opsamlingscontainer</t>
  </si>
  <si>
    <t>Evt andet 1:</t>
  </si>
  <si>
    <t>Evt andet 2:</t>
  </si>
  <si>
    <t>Evt andet 3:</t>
  </si>
  <si>
    <t>Alle papiropsamlingssteder har piktogtram, og der er information i værelsesmappe
Ansatte er informeret via opslag, ved oplæring og ved årets første personalemøde
Indarbejdet i kontrakt med rengøringsfirma</t>
  </si>
  <si>
    <t>Porcelænskasse har piktogtram
Serveringspersonale informeres ved oplæring og ved årets første personalemøde</t>
  </si>
  <si>
    <t>Serveringspersonale og opvasker bringer det til porcelænkasse</t>
  </si>
  <si>
    <t>Gæsterne kan sortere pant flasker fra konferencerum ved samling på borde og på værelser ved at lægge det ved siden af skraldespanden
Serveringspersonale og rengøringspesonale bringer det til pantcontainer</t>
  </si>
  <si>
    <t>Gæsten informeret via værelsesmappe
Pantcontainer har piktogtram
Ansatte er informeret via ark, ved oplæring og ved årets første personalemøde
I kontrakt med rengøringsfirma</t>
  </si>
  <si>
    <t>Opvasker, køkken- og serveringspersonale frasorterer olie i oliespande</t>
  </si>
  <si>
    <t>Kapacitet</t>
  </si>
  <si>
    <t>Personale afleverer E-pære i teknikerrum
Teknisk personale opsamler og sender det på genbrugsstation</t>
  </si>
  <si>
    <t>   
  </t>
  </si>
  <si>
    <t xml:space="preserve">
</t>
  </si>
  <si>
    <t>Leveringskasse</t>
  </si>
  <si>
    <t>Kontrakt med leverandør jf. leverandørarkene</t>
  </si>
  <si>
    <t>Indkøbsansvarlig</t>
  </si>
  <si>
    <t>Leverandører - såsom X, Y og Z - der leverer varer jævnligt tager kasser og beholdere med retur og har garanteret at de genbruges</t>
  </si>
  <si>
    <t>Møbler, senge og 
andet inventar</t>
  </si>
  <si>
    <t>Aftale med Y</t>
  </si>
  <si>
    <t>Der indgås aftale med den almennyttige organisation Y som sikrer genbrug af møbler, senge og andet inventar</t>
  </si>
  <si>
    <t>Hvordan får jeg adgang til Keysite?</t>
  </si>
  <si>
    <t>Sidste års varmeforbrug  af L olie, M3 gas kWh/MWh/M3 fjernvarme (tal fra 2010 eller eftersendelse fra 2011)</t>
  </si>
  <si>
    <t>Evt. titel supplerende kontaktperson</t>
  </si>
  <si>
    <t xml:space="preserve">Evt. mailadresse supplerende kontakt </t>
  </si>
  <si>
    <t>G0.42</t>
  </si>
  <si>
    <t>Pointkriterium 
2 point</t>
  </si>
  <si>
    <t>p</t>
  </si>
  <si>
    <t>Indsendt miljømål og handlingsplan</t>
  </si>
  <si>
    <t>Miljømappe/-intranet</t>
  </si>
  <si>
    <t>Årlige miljømøder for personale</t>
  </si>
  <si>
    <t>Fire årlige ledelsesmøder om miljø</t>
  </si>
  <si>
    <t>Involvering og informering af personale</t>
  </si>
  <si>
    <t>Information ved reception</t>
  </si>
  <si>
    <t>Miljøinformation på hjemmeside</t>
  </si>
  <si>
    <t>Synlig information om, hvordan gæsterne passer på miljøet</t>
  </si>
  <si>
    <t>Information om offentlig transport</t>
  </si>
  <si>
    <t>Information om håndklædeskift</t>
  </si>
  <si>
    <t>Vand aflæses månedlig</t>
  </si>
  <si>
    <t>Særskilt bimåler</t>
  </si>
  <si>
    <t>Personale ser efter utætheder</t>
  </si>
  <si>
    <t>Installationer gennemgås jævnligt</t>
  </si>
  <si>
    <t>Utætheder repareres asap</t>
  </si>
  <si>
    <t>Nye toiletter skal have dobbeltskyl</t>
  </si>
  <si>
    <t>Toilet med affaldsspand</t>
  </si>
  <si>
    <t>Urinaler begrænser vand</t>
  </si>
  <si>
    <t>Vandfrie urinaler</t>
  </si>
  <si>
    <t>Bruser ikke over 9 l/min</t>
  </si>
  <si>
    <t>Sensor ved vask på offentlige toiletter</t>
  </si>
  <si>
    <t>Ny opvaskemaskine ikke over 3,5 l/kurv</t>
  </si>
  <si>
    <t>Ny opvaskemaskine har energimærke A</t>
  </si>
  <si>
    <t>Besparelsesskilt ved opvask</t>
  </si>
  <si>
    <t>Opsamling af regnvand</t>
  </si>
  <si>
    <t>Dispenser til håndsæbe/shampoo</t>
  </si>
  <si>
    <t xml:space="preserve">Genbrug af engangspakninger for sæbe/shampoo </t>
  </si>
  <si>
    <t>Undgå duftspray og parfume i plejeprodukter</t>
  </si>
  <si>
    <t>Ordentlig dosering af midler</t>
  </si>
  <si>
    <t>Automatisk doseringssystem</t>
  </si>
  <si>
    <t>Brug af fiberklude</t>
  </si>
  <si>
    <t>Desinfiktionsmidler bruges  ved nødvendighed</t>
  </si>
  <si>
    <t>Kildesorteringsinformation</t>
  </si>
  <si>
    <t>Gæstesortering</t>
  </si>
  <si>
    <t>Aftaler med leverandør om returemballage</t>
  </si>
  <si>
    <t>Undgå engangsservice</t>
  </si>
  <si>
    <t>Genopladelige batterier</t>
  </si>
  <si>
    <t>Genpåfyld af tonerpatron</t>
  </si>
  <si>
    <t>Månedlig energiaflæsning</t>
  </si>
  <si>
    <t>Flere bimålere</t>
  </si>
  <si>
    <t>Målrettet med forbedringsforslag</t>
  </si>
  <si>
    <t>Varmestyring</t>
  </si>
  <si>
    <t>CTS-anlæg</t>
  </si>
  <si>
    <t>Ingen 1-lags vinduer efter 1 år</t>
  </si>
  <si>
    <t>Ordentlig isolering</t>
  </si>
  <si>
    <t>Isolerede varmtvandsrør</t>
  </si>
  <si>
    <t>Ikke el-panel eller radiator</t>
  </si>
  <si>
    <t>Autosluk på vinduer</t>
  </si>
  <si>
    <t>Egen vedvarende energi</t>
  </si>
  <si>
    <t xml:space="preserve">Min årlig rengøring af ventilation, klimaanlæg og kedler </t>
  </si>
  <si>
    <t>Fedtfiltre rengøres</t>
  </si>
  <si>
    <t>Automatisk styring af ventilation inden 6 mdr.</t>
  </si>
  <si>
    <t>Nye køleanlæg og varmepumper uden CFC og HCFC</t>
  </si>
  <si>
    <t>Varmeveksler på ventilationsanlæg</t>
  </si>
  <si>
    <t>Tætningslister på køl og frys</t>
  </si>
  <si>
    <t>Tætningslister på ovne og varmeskabe</t>
  </si>
  <si>
    <t>Køleskab slukkes i feriehuse/lejligheder</t>
  </si>
  <si>
    <t>Unødig og intelligent belysning</t>
  </si>
  <si>
    <t>50 % behovsstyret belysning</t>
  </si>
  <si>
    <t>Timer på saunaer, dampbad, spa etc.</t>
  </si>
  <si>
    <t>Nye vaskemaskiner etc. med lavt energiforbrug</t>
  </si>
  <si>
    <t>Sluk af serveringsautomater</t>
  </si>
  <si>
    <t>Elspareskinne</t>
  </si>
  <si>
    <t>Tv slukkes, så de ikke standby</t>
  </si>
  <si>
    <t>Registrering af økologi</t>
  </si>
  <si>
    <t>Min 10 % økologi alkohol og sodavand</t>
  </si>
  <si>
    <t>Ikke faldende procent</t>
  </si>
  <si>
    <t>Ændringer skal tage hensyn til miljø og arbejdsmiljø</t>
  </si>
  <si>
    <t>Ikke anvende bekæmpelsesmidler</t>
  </si>
  <si>
    <t>Miljøvenlig plæneklipper</t>
  </si>
  <si>
    <t>Information om område</t>
  </si>
  <si>
    <t>Tilbud om aktiviteter</t>
  </si>
  <si>
    <t>Lån eller leje af cykler</t>
  </si>
  <si>
    <t>Andre forretning i samme bygning orienteres</t>
  </si>
  <si>
    <t>Nyt IT-udstyr skal være miljø- og energimærket</t>
  </si>
  <si>
    <t>ps</t>
  </si>
  <si>
    <t>o</t>
  </si>
  <si>
    <t>3.2.1</t>
  </si>
  <si>
    <t>3.2.2</t>
  </si>
  <si>
    <t>4.3.1</t>
  </si>
  <si>
    <t>4.3.2</t>
  </si>
  <si>
    <t>4.10.1</t>
  </si>
  <si>
    <t>4.21.1</t>
  </si>
  <si>
    <t>4.21.2</t>
  </si>
  <si>
    <t>4.23</t>
  </si>
  <si>
    <t>4.30</t>
  </si>
  <si>
    <t>4.32</t>
  </si>
  <si>
    <t>4.40</t>
  </si>
  <si>
    <t>5.12</t>
  </si>
  <si>
    <t>5.13</t>
  </si>
  <si>
    <t>5.14</t>
  </si>
  <si>
    <t>5.15</t>
  </si>
  <si>
    <t>5.16</t>
  </si>
  <si>
    <t>5.20</t>
  </si>
  <si>
    <t>6.1</t>
  </si>
  <si>
    <t>7.2</t>
  </si>
  <si>
    <t>7.12</t>
  </si>
  <si>
    <t>7.13</t>
  </si>
  <si>
    <t>7.14</t>
  </si>
  <si>
    <t>7.15</t>
  </si>
  <si>
    <t>7.16</t>
  </si>
  <si>
    <t>7.17</t>
  </si>
  <si>
    <t>7.20.1</t>
  </si>
  <si>
    <t>7.24</t>
  </si>
  <si>
    <t>7.30.1</t>
  </si>
  <si>
    <t>7.31.1</t>
  </si>
  <si>
    <t>7.32</t>
  </si>
  <si>
    <t>7.43</t>
  </si>
  <si>
    <t>7.50</t>
  </si>
  <si>
    <t>7.51</t>
  </si>
  <si>
    <t>7.52.1</t>
  </si>
  <si>
    <t>8.2</t>
  </si>
  <si>
    <t>9.10</t>
  </si>
  <si>
    <t>10.10</t>
  </si>
  <si>
    <t>10.20</t>
  </si>
  <si>
    <t>10.22</t>
  </si>
  <si>
    <t>12.21</t>
  </si>
  <si>
    <t>12.30</t>
  </si>
  <si>
    <t>12.31</t>
  </si>
  <si>
    <t>Antal point</t>
  </si>
  <si>
    <t>Pointgrænse</t>
  </si>
  <si>
    <t>Plus/minus over grænse</t>
  </si>
  <si>
    <t>Fedtfiltre og andet udstyr rengøres og vedligeholdes efter de tekniske anvisninger og hygiejnelovgivningens bestemmelser.</t>
  </si>
  <si>
    <t>Alle vandinstallationer gennemgås jævnligt.</t>
  </si>
  <si>
    <t>Det samlede energiforbrug inkl. el skal aflæses mindst én gang pr. måned.</t>
  </si>
  <si>
    <t>Andel økologi</t>
  </si>
  <si>
    <t>Nyindkøbte plæneklippere skal enten være eldrevne, køre på blyfri benzin, være hånddrevne eller miljømærkede.</t>
  </si>
  <si>
    <t>1.2</t>
  </si>
  <si>
    <t>1.4</t>
  </si>
  <si>
    <t>1.5</t>
  </si>
  <si>
    <t>1.6</t>
  </si>
  <si>
    <t>2.1</t>
  </si>
  <si>
    <t>2.2</t>
  </si>
  <si>
    <t>2.3</t>
  </si>
  <si>
    <t>3.1</t>
  </si>
  <si>
    <t>3.2</t>
  </si>
  <si>
    <t>3.3</t>
  </si>
  <si>
    <t>3.4</t>
  </si>
  <si>
    <t>3.10</t>
  </si>
  <si>
    <t>3.20</t>
  </si>
  <si>
    <t>4.1</t>
  </si>
  <si>
    <t>4.2</t>
  </si>
  <si>
    <t>4.3</t>
  </si>
  <si>
    <t>4.10</t>
  </si>
  <si>
    <t>4.11</t>
  </si>
  <si>
    <t>4.12</t>
  </si>
  <si>
    <t>4.13</t>
  </si>
  <si>
    <t>4.14</t>
  </si>
  <si>
    <t>4.20</t>
  </si>
  <si>
    <t>4.21</t>
  </si>
  <si>
    <t>4.22</t>
  </si>
  <si>
    <t>5.3</t>
  </si>
  <si>
    <t>5.11</t>
  </si>
  <si>
    <t>6.10</t>
  </si>
  <si>
    <t>6.11</t>
  </si>
  <si>
    <t>6.12</t>
  </si>
  <si>
    <t>6.13</t>
  </si>
  <si>
    <t>6.14</t>
  </si>
  <si>
    <t>6.20</t>
  </si>
  <si>
    <t>6.21</t>
  </si>
  <si>
    <t>6.22</t>
  </si>
  <si>
    <t>6.30</t>
  </si>
  <si>
    <t>6.31</t>
  </si>
  <si>
    <t>7.1</t>
  </si>
  <si>
    <t>7.4</t>
  </si>
  <si>
    <t>7.10</t>
  </si>
  <si>
    <t>7.11</t>
  </si>
  <si>
    <t>7.20</t>
  </si>
  <si>
    <t>7.21</t>
  </si>
  <si>
    <t>7.22</t>
  </si>
  <si>
    <t>7.23</t>
  </si>
  <si>
    <t>7.31</t>
  </si>
  <si>
    <t>7.40</t>
  </si>
  <si>
    <t>7.41</t>
  </si>
  <si>
    <t>7.42</t>
  </si>
  <si>
    <t>7.53</t>
  </si>
  <si>
    <t>7.54</t>
  </si>
  <si>
    <t>8.1</t>
  </si>
  <si>
    <t>8.3</t>
  </si>
  <si>
    <t>8.5</t>
  </si>
  <si>
    <t>8.6</t>
  </si>
  <si>
    <t>8.10</t>
  </si>
  <si>
    <t>10.1</t>
  </si>
  <si>
    <t>10.30</t>
  </si>
  <si>
    <t>11.1</t>
  </si>
  <si>
    <t>11.2</t>
  </si>
  <si>
    <t>11.10</t>
  </si>
  <si>
    <t>12.1</t>
  </si>
  <si>
    <t>12.2</t>
  </si>
  <si>
    <t>12.3</t>
  </si>
  <si>
    <t>12.10</t>
  </si>
  <si>
    <t>12.11</t>
  </si>
  <si>
    <t>12.20</t>
  </si>
  <si>
    <t>6.24</t>
  </si>
  <si>
    <t>4.50</t>
  </si>
  <si>
    <t>4.51</t>
  </si>
  <si>
    <t>6.23</t>
  </si>
  <si>
    <t>11.3</t>
  </si>
  <si>
    <t>6.15</t>
  </si>
  <si>
    <t>Virksomheden arbejder aktivt for at nedbringe papirforbruget</t>
  </si>
  <si>
    <t>Postevand</t>
  </si>
  <si>
    <t>Tjek af swimmingpool</t>
  </si>
  <si>
    <t>Minimering af papirforbrug</t>
  </si>
  <si>
    <t>Dækket swimmingpool</t>
  </si>
  <si>
    <t>Nedbrydeligt service</t>
  </si>
  <si>
    <t>Swimmingpool overdækkes om natten og når den ikke benyttes i en længere periode</t>
  </si>
  <si>
    <t>Swimmingpool kontrolleres regelmæssigt for lækager</t>
  </si>
  <si>
    <t>Benytte energisparebelysning</t>
  </si>
  <si>
    <t>3.30</t>
  </si>
  <si>
    <t xml:space="preserve">Information om dosering til personale </t>
  </si>
  <si>
    <t>Papirhåndklæder og toiletpapir er miljømærket og ikke klorbleget</t>
  </si>
  <si>
    <t>Ordentlig sortering af almindeligt affald</t>
  </si>
  <si>
    <t>Ordentlig sortering af miljøfarligt affald</t>
  </si>
  <si>
    <t>Ikke portionspakker med få undtagelser</t>
  </si>
  <si>
    <t>Ikke indføre invasive arter</t>
  </si>
  <si>
    <t>Kontorer i samme bygning og som hører til, skal opfylde samme krav</t>
  </si>
  <si>
    <t>Miljøvenlig transport for personale</t>
  </si>
  <si>
    <t>Årstal</t>
  </si>
  <si>
    <t>20XX</t>
  </si>
  <si>
    <t>CO2-aftryk</t>
  </si>
  <si>
    <t>2.4</t>
  </si>
  <si>
    <t>Rengøringsprocedure</t>
  </si>
  <si>
    <t>Rengøringspersonalet kender til virksomhedens procedure for sortering af affald og skift af håndklæder og linned.</t>
  </si>
  <si>
    <t>Gæsterne skal kunne få information om offentlig transport.</t>
  </si>
  <si>
    <t>Kommentere miljøarbejde</t>
  </si>
  <si>
    <t>Gæsterne har mulighed for at kommentere virksomhedens bæredygtighedsarbejde fx ved spørgeskema, link til hjemmeside etc.</t>
  </si>
  <si>
    <r>
      <t xml:space="preserve">Det samlede vandforbrug </t>
    </r>
    <r>
      <rPr>
        <sz val="8"/>
        <color theme="1"/>
        <rFont val="Verdana"/>
        <family val="2"/>
      </rPr>
      <t>aflæses mindst én gang hver måned.</t>
    </r>
  </si>
  <si>
    <t>80 % med dobbeltskyl</t>
  </si>
  <si>
    <t>80 % af alle wc-cisterne har dobbeltskyl.</t>
  </si>
  <si>
    <t>På hvert toilet skal der være en affaldsspand eller en affaldspose.</t>
  </si>
  <si>
    <t>Desinfektionsmidler må kun bruges, hvor det er nødvendigt og efter gældende hygiejnelovgivning.</t>
  </si>
  <si>
    <t>Haveaffald komposteres.</t>
  </si>
  <si>
    <t xml:space="preserve">Gæsterne skal have mulighed for at sortere deres affald ved at anvise, hvor gæsterne kan aflevere papir, flasker/dåser og evt. andet affald til genbrug. </t>
  </si>
  <si>
    <t>Biologisk nedbrydeligt service benyttes, hvor det ikke kan bruges almindelig service.</t>
  </si>
  <si>
    <t>Der serveres primært postevand frem for kildevand.</t>
  </si>
  <si>
    <t>Der opsat energibimålere på væsentlige områder til gennemførelse af energistyring.</t>
  </si>
  <si>
    <t>Varmestyring forefindes, så varme og køling reguleres efter fast standardtemperatur og slukkes eller nedreguleres, når værelser, ferielejligheder eller feriehuse ikke er udlejede.</t>
  </si>
  <si>
    <t>7.18</t>
  </si>
  <si>
    <t>Grøn energi</t>
  </si>
  <si>
    <t>Virksomheden køber branchedeklarerede elprodukter med klimavalg</t>
  </si>
  <si>
    <t>7.25</t>
  </si>
  <si>
    <t>Behovsstyret emhætte</t>
  </si>
  <si>
    <t>Køkkenets emhætter er udstyret med automatisk behovsstyring fx med infrarød måler.</t>
  </si>
  <si>
    <t>Virksomheden har ikke minibarer.</t>
  </si>
  <si>
    <t>Virksomheden skal undgå unødigt forbrug af lys ved optimal brug af dagslys, sensorer, nøglekort, skumringsanlæg, automatisk lysdæmper mm.</t>
  </si>
  <si>
    <t>Nyindkøbte vaskemaskiner, rengøringsmaskiner og tilsvarende skal være energieffektive og indkøbes efter retningslinjer fra Energistyrelsen.</t>
  </si>
  <si>
    <t>Salgs-, kaffe- eller vandautomater mm., slukkes, når de ikke bliver brugt?</t>
  </si>
  <si>
    <t>Virksomheden skal registrere sine indkøb af økologiske fødevarer i kroner eller vægt og efterfølgende opgøre det hvert kvartal.</t>
  </si>
  <si>
    <t xml:space="preserve">Virksomheden har det økologiske spisemærke i bronze
</t>
  </si>
  <si>
    <t>Virksomheden har det økologiske spisemærke i sølv</t>
  </si>
  <si>
    <t>Virksomheden har det økologiske spisemærke i guld.</t>
  </si>
  <si>
    <t>Virksomheden har 10 % økologisk alkoholiske drikke og sodavand/læskedrik.</t>
  </si>
  <si>
    <t>Den procentvise andel af økologiske varer fastholdes omtrent på samme niveau eller stige hvert år.</t>
  </si>
  <si>
    <t>Mærkede produkter</t>
  </si>
  <si>
    <t xml:space="preserve">Virksomheden bruger dagligt FairTrade-, MSC-, ASC-, og Frilandsmærkede produkter. </t>
  </si>
  <si>
    <t>8.12</t>
  </si>
  <si>
    <t>8.13</t>
  </si>
  <si>
    <t>Årstiden og lokale råvarer</t>
  </si>
  <si>
    <t>Virksomheden har en procedure for at benytte årstidens-,  lokale- og andre råvarer,  som medfører en mindre miljøbelastning.</t>
  </si>
  <si>
    <t>8.14</t>
  </si>
  <si>
    <t>Information til gæsten</t>
  </si>
  <si>
    <t>Virksomheden kommunikerer til gæsten, hvordan de tilbereder mere miljøvenligt mad.</t>
  </si>
  <si>
    <t>Virksomheden planter ikke og bekæmper invasive plantearter.</t>
  </si>
  <si>
    <t>Kontorer og personaleområder, som driftsmæssigt hører til virksomheden, skal opfylde samme kriterier.</t>
  </si>
  <si>
    <t>CSR</t>
  </si>
  <si>
    <t>13.1</t>
  </si>
  <si>
    <t>Lovgivning</t>
  </si>
  <si>
    <t>13.2</t>
  </si>
  <si>
    <t>13.3</t>
  </si>
  <si>
    <t>Adgang</t>
  </si>
  <si>
    <t>Virksomheden informerer om adgang for personer med særlige behov fx med mærkningsordningen God Adgang.</t>
  </si>
  <si>
    <t>13.4</t>
  </si>
  <si>
    <t>Ligestilling</t>
  </si>
  <si>
    <t>13.5</t>
  </si>
  <si>
    <t>Bæredygtige tiltag</t>
  </si>
  <si>
    <t xml:space="preserve">Virksomheden støtter aktivt bæredygtige tiltag i nærområdet. </t>
  </si>
  <si>
    <t>13.6</t>
  </si>
  <si>
    <t>Lokale iværksættere</t>
  </si>
  <si>
    <t xml:space="preserve">Virksomheden støtter små lokale iværksættere, der udvikler og sælger bæredygtige produkter baseret på områdets natur, historie og kultur. </t>
  </si>
  <si>
    <t>13.7</t>
  </si>
  <si>
    <t>Beskytte nærområdet</t>
  </si>
  <si>
    <t>Virksomheden deltager i udarbejdelsen af  retningslinjer for beskyttelse af nærområdet i samarbejde med lokalsamfundet.</t>
  </si>
  <si>
    <t>13.8</t>
  </si>
  <si>
    <t>Truede arter</t>
  </si>
  <si>
    <t>Virksomheden sælger, udveksler eller viser ikke truede planter og dyr samt historiske og arkæologiske genstande med mindre det er i overensstemmelse med loven.</t>
  </si>
  <si>
    <t>13.9</t>
  </si>
  <si>
    <t>Donation</t>
  </si>
  <si>
    <t>Materiale, møbler og genstande, der ikke længere anvendes, indsamles og doneres til velgørende organisationer.</t>
  </si>
  <si>
    <t>Har ikke minibar</t>
  </si>
  <si>
    <t>Økologisk spisemærke - bronze</t>
  </si>
  <si>
    <t>Økologisk spisemærke -
sølv</t>
  </si>
  <si>
    <t>Økologisk spisemærke - 
guld</t>
  </si>
  <si>
    <t>Når I er klar</t>
  </si>
  <si>
    <t>I skal udfylde så meget I kan.</t>
  </si>
  <si>
    <t>Hvad betyder nummereringen fx 1.2</t>
  </si>
  <si>
    <r>
      <t>Nummereringen er til brug for en database. "8.1" henviser til kriterienummeret, mens det sidste tal "8.1.</t>
    </r>
    <r>
      <rPr>
        <b/>
        <sz val="8"/>
        <color theme="1"/>
        <rFont val="Verdana"/>
        <family val="2"/>
      </rPr>
      <t>2</t>
    </r>
    <r>
      <rPr>
        <sz val="8"/>
        <color theme="1"/>
        <rFont val="Verdana"/>
        <family val="2"/>
      </rPr>
      <t>" viser hvilket antal spørgsmål, der er inden for dette kriterium.</t>
    </r>
  </si>
  <si>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</si>
  <si>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</si>
  <si>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</si>
  <si>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</si>
  <si>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I skal svarer, hvad I forventer at være klar ved tildeling. I kan fx ikke opsætte Green Key information jf. punkt 3, men så svarer i "Ja" og i kommentarfeltet skriver I fx "Opsættes ved tildeling etc."</t>
  </si>
  <si>
    <t xml:space="preserve">Pointkriterium 
4 point </t>
  </si>
  <si>
    <t>Inddragelse af samarbejdspartnere</t>
  </si>
  <si>
    <t>Nye klimaanlæg/varmepumper med lavt energiforbrug</t>
  </si>
  <si>
    <t>Nye minibarer max bruge  0,75 kWh/døgn</t>
  </si>
  <si>
    <t>Nye håndvaske under 4 l/min</t>
  </si>
  <si>
    <t>Offentlige håndvaske under 4 l/min</t>
  </si>
  <si>
    <r>
      <t xml:space="preserve">Virksomheden skal udarbejde en </t>
    </r>
    <r>
      <rPr>
        <sz val="8"/>
        <color rgb="FF00B050"/>
        <rFont val="Verdana"/>
        <family val="2"/>
      </rPr>
      <t>bæredygtigheds</t>
    </r>
    <r>
      <rPr>
        <sz val="8"/>
        <rFont val="Verdana"/>
        <family val="2"/>
      </rPr>
      <t>politik, der er underskrevet af ledelse.</t>
    </r>
  </si>
  <si>
    <r>
      <t xml:space="preserve">Virksomheden skal med ansøgningen til Green Key og </t>
    </r>
    <r>
      <rPr>
        <sz val="8"/>
        <color rgb="FF00B050"/>
        <rFont val="Verdana"/>
        <family val="2"/>
      </rPr>
      <t>årligt</t>
    </r>
    <r>
      <rPr>
        <sz val="8"/>
        <rFont val="Verdana"/>
        <family val="2"/>
      </rPr>
      <t xml:space="preserve"> indsende planlagte miljømål og handlingsplan herfor.</t>
    </r>
  </si>
  <si>
    <r>
      <t xml:space="preserve">Hvert år </t>
    </r>
    <r>
      <rPr>
        <sz val="8"/>
        <color rgb="FF00B050"/>
        <rFont val="Verdana"/>
        <family val="2"/>
      </rPr>
      <t>gennemgår</t>
    </r>
    <r>
      <rPr>
        <sz val="8"/>
        <rFont val="Verdana"/>
        <family val="2"/>
      </rPr>
      <t xml:space="preserve"> virksomheden kriterierne for Green Key. </t>
    </r>
  </si>
  <si>
    <r>
      <t xml:space="preserve">Virksomhedens </t>
    </r>
    <r>
      <rPr>
        <sz val="8"/>
        <color rgb="FF00B050"/>
        <rFont val="Verdana"/>
        <family val="2"/>
      </rPr>
      <t>har elektronisk mappe</t>
    </r>
    <r>
      <rPr>
        <sz val="8"/>
        <rFont val="Verdana"/>
        <family val="2"/>
      </rPr>
      <t xml:space="preserve"> og/eller intranet med relevant miljø- og dokumentationsmateriale.</t>
    </r>
  </si>
  <si>
    <t xml:space="preserve">Virksomheden sætter mål for at nedbringe sit CO2-aftryk. </t>
  </si>
  <si>
    <t>CO2-neutral</t>
  </si>
  <si>
    <t>1.10</t>
  </si>
  <si>
    <t>CO2-kompensation</t>
  </si>
  <si>
    <t>Ledelsen holder mindst fire årlige møder med de miljøansvarlige og/eller miljøgruppen.</t>
  </si>
  <si>
    <t>Gæster tilbydes mulighed for CO2-kompensation.</t>
  </si>
  <si>
    <r>
      <t xml:space="preserve">Virksomheden </t>
    </r>
    <r>
      <rPr>
        <sz val="8"/>
        <color rgb="FF00B050"/>
        <rFont val="Verdana"/>
        <family val="2"/>
      </rPr>
      <t>holder</t>
    </r>
    <r>
      <rPr>
        <sz val="8"/>
        <rFont val="Verdana"/>
        <family val="2"/>
      </rPr>
      <t xml:space="preserve"> </t>
    </r>
    <r>
      <rPr>
        <sz val="8"/>
        <color rgb="FF00B050"/>
        <rFont val="Verdana"/>
        <family val="2"/>
      </rPr>
      <t>hvert år minimun to motivationsmøder</t>
    </r>
    <r>
      <rPr>
        <sz val="8"/>
        <rFont val="Verdana"/>
        <family val="2"/>
      </rPr>
      <t xml:space="preserve"> om miljø- og Green Key arbejdet for alle medarbejdere – enten samlet eller fordelt på forskellige arbejdsområder.</t>
    </r>
  </si>
  <si>
    <r>
      <rPr>
        <sz val="8"/>
        <color rgb="FF00B050"/>
        <rFont val="Verdana"/>
        <family val="2"/>
      </rPr>
      <t>Ledelsen og</t>
    </r>
    <r>
      <rPr>
        <sz val="8"/>
        <rFont val="Verdana"/>
        <family val="2"/>
      </rPr>
      <t xml:space="preserve"> de miljøansvarlige medarbejdere inolverer løbende medarbejderne i miljøarbejdet og informerer om hvordan de gør en forskel.</t>
    </r>
  </si>
  <si>
    <t>2.5</t>
  </si>
  <si>
    <t>2.6</t>
  </si>
  <si>
    <t>Evaluering af indsats</t>
  </si>
  <si>
    <t>2.7</t>
  </si>
  <si>
    <t>Etableret miljøgruppe</t>
  </si>
  <si>
    <t>Virksomheden har etableret en miljøgruppe med repræsentanter fra forskellige afdelinger.</t>
  </si>
  <si>
    <t>Medarbejderne oplyses i arbejdsområder og via kampagner om bæredygtig adfærd.</t>
  </si>
  <si>
    <t>Miljøråd til medarbejdere</t>
  </si>
  <si>
    <t>Green Key-diplom og/eller skilt hænges tydeligt ved indgangen.</t>
  </si>
  <si>
    <t xml:space="preserve">Green Key og miljøinformation skal være synlig for gæsten. </t>
  </si>
  <si>
    <t>Tydeligt skilt eller diplom</t>
  </si>
  <si>
    <r>
      <t xml:space="preserve">Virksomheden informerer om Green Key </t>
    </r>
    <r>
      <rPr>
        <sz val="8"/>
        <color rgb="FF00B050"/>
        <rFont val="Verdana"/>
        <family val="2"/>
      </rPr>
      <t>og miljøindsats på værelset.</t>
    </r>
  </si>
  <si>
    <r>
      <rPr>
        <sz val="8"/>
        <color rgb="FF00B050"/>
        <rFont val="Verdana"/>
        <family val="2"/>
      </rPr>
      <t>Medarbejderne</t>
    </r>
    <r>
      <rPr>
        <sz val="8"/>
        <rFont val="Verdana"/>
        <family val="2"/>
      </rPr>
      <t xml:space="preserve"> kender til Green Key</t>
    </r>
  </si>
  <si>
    <r>
      <rPr>
        <sz val="8"/>
        <color rgb="FF00B050"/>
        <rFont val="Verdana"/>
        <family val="2"/>
      </rPr>
      <t>Medarbejderne</t>
    </r>
    <r>
      <rPr>
        <sz val="8"/>
        <rFont val="Verdana"/>
        <family val="2"/>
      </rPr>
      <t xml:space="preserve"> skal kunne informere gæsterne om Green Key og virksomhedens miljøindsats.</t>
    </r>
  </si>
  <si>
    <t>Virksomheden skal have synlig information om, hvordan gæsterne passer på miljøet.</t>
  </si>
  <si>
    <t>3.21</t>
  </si>
  <si>
    <t>3.22</t>
  </si>
  <si>
    <t>Springe rengøring over</t>
  </si>
  <si>
    <t>Virksomheden tilbyder sine gæster mulighed for at springe rengøring af værelserne over</t>
  </si>
  <si>
    <r>
      <rPr>
        <sz val="8"/>
        <color rgb="FF00B050"/>
        <rFont val="Verdana"/>
        <family val="2"/>
      </rPr>
      <t>Medarbejderne</t>
    </r>
    <r>
      <rPr>
        <sz val="8"/>
        <color theme="1"/>
        <rFont val="Verdana"/>
        <family val="2"/>
      </rPr>
      <t xml:space="preserve"> skal løbende holde øje med dryppende vandhaner, utætte wc-cisterner og rør. </t>
    </r>
  </si>
  <si>
    <t>Ved opvaskemaskiner skal der opsættes skiltning om, hvordan vand- og energiforbruget minimeres.</t>
  </si>
  <si>
    <t>5.17</t>
  </si>
  <si>
    <t>Vask</t>
  </si>
  <si>
    <t>Vask foregår på miljømærket vaskeri eller med miljømærkede produkter.</t>
  </si>
  <si>
    <t>Papirhåndklæder og toiletpapir skal være miljømærket.</t>
  </si>
  <si>
    <t>Miljøfarligt affald såsom batterier, lysstofrør, E-pærer, maling, kemikalier, hårde hvidvare etc. opbevares forsvarligt i separate beholdere og bringes til godkendte modtageanlæg.</t>
  </si>
  <si>
    <t>6.25</t>
  </si>
  <si>
    <t>Begrænser engangsprodukter</t>
  </si>
  <si>
    <t>6.2</t>
  </si>
  <si>
    <t>Måler affald</t>
  </si>
  <si>
    <t>13.10</t>
  </si>
  <si>
    <t>FN´s Verdensmål</t>
  </si>
  <si>
    <t>Virksomheden har kortlagt og taget aktiv stilling til, hvordan der bidrages til opfyldelse af FN´s verdensmål.</t>
  </si>
  <si>
    <t>Det som er markeret med grønt er de nye kriterier for 2022</t>
  </si>
  <si>
    <t>Ved ændringer i indretningen, ombygninger eller større vedligeholdelsesarbejder, skal der under arbejdet tilstræbes størst mulig hensyntagen til miljø og indeklima.</t>
  </si>
  <si>
    <r>
      <t xml:space="preserve">Der må ikke anvendes kemiske ukrudtsbekæmpelsesmidler på virksomhedens område. 
</t>
    </r>
    <r>
      <rPr>
        <i/>
        <sz val="8"/>
        <rFont val="Verdana"/>
        <family val="2"/>
      </rPr>
      <t>Green Keys sekretariat kan dispensere, så der højst en gang årligt kan anvendes godkendte ukrudtsbekæmpelsesmidler til bekæmpelse af ukrudt på belægninger. Tilladelsen kan kun gives efter skriftlig anmodning herom til sekretariatet og kan alene omfatte såkaldte ”klar-til-brug” produkter.</t>
    </r>
  </si>
  <si>
    <t>Udarbejdelse af energirapport</t>
  </si>
  <si>
    <t xml:space="preserve">Opvarmede bygninger har minimum 300 mm isolering af vægge </t>
  </si>
  <si>
    <r>
      <t xml:space="preserve">Virksomheden skal </t>
    </r>
    <r>
      <rPr>
        <sz val="8"/>
        <color rgb="FF00B050"/>
        <rFont val="Verdana"/>
        <family val="2"/>
      </rPr>
      <t>med ansøgningen</t>
    </r>
    <r>
      <rPr>
        <sz val="8"/>
        <rFont val="Verdana"/>
        <family val="2"/>
      </rPr>
      <t xml:space="preserve"> indsende en grøn indkøbspolitik. </t>
    </r>
  </si>
  <si>
    <r>
      <t xml:space="preserve">Frisør, fitnesscenter, kiosk eller lignende aktiviteter, som er i direkte sammenhæng med virksomheden, orienteres om Green Key og om hvordan de kan </t>
    </r>
    <r>
      <rPr>
        <sz val="8"/>
        <color rgb="FF00B050"/>
        <rFont val="Verdana"/>
        <family val="2"/>
      </rPr>
      <t>støtte op om indsatsen</t>
    </r>
    <r>
      <rPr>
        <sz val="8"/>
        <rFont val="Verdana"/>
        <family val="2"/>
      </rPr>
      <t>.</t>
    </r>
  </si>
  <si>
    <t>Brevpapir og papir til kopiering mv. skal være miljømærket eller af 100 % genbrugspapir.</t>
  </si>
  <si>
    <t>Virksomhedens tryksager skal være miljømærket og fremstillet på et miljøcertificeret eller miljømærket trykkeri</t>
  </si>
  <si>
    <t>12.32</t>
  </si>
  <si>
    <t>Ladestandere</t>
  </si>
  <si>
    <t>Virksomheden har egne ladestandere til elbiler</t>
  </si>
  <si>
    <t>12.40</t>
  </si>
  <si>
    <t>12.5</t>
  </si>
  <si>
    <t>Miljømærkede leverandører</t>
  </si>
  <si>
    <t>Informering af leverandører</t>
  </si>
  <si>
    <t>11.4</t>
  </si>
  <si>
    <t>Virksomheden informerer om naturaktiviteter eller naturcentre.</t>
  </si>
  <si>
    <t>11.11</t>
  </si>
  <si>
    <t>Virksomhederne har egne cykler til udlejning eller lån.</t>
  </si>
  <si>
    <r>
      <t xml:space="preserve">Nærliggende </t>
    </r>
    <r>
      <rPr>
        <sz val="8"/>
        <color rgb="FF00B050"/>
        <rFont val="Verdana"/>
        <family val="2"/>
      </rPr>
      <t>miljømærkede virksomheder</t>
    </r>
  </si>
  <si>
    <r>
      <t xml:space="preserve">Pointkriterium 
</t>
    </r>
    <r>
      <rPr>
        <sz val="8"/>
        <color rgb="FF00B050"/>
        <rFont val="Verdana"/>
        <family val="2"/>
      </rPr>
      <t>3</t>
    </r>
    <r>
      <rPr>
        <sz val="8"/>
        <rFont val="Verdana"/>
        <family val="2"/>
      </rPr>
      <t xml:space="preserve"> point</t>
    </r>
  </si>
  <si>
    <t>8.15</t>
  </si>
  <si>
    <t>8.16</t>
  </si>
  <si>
    <t>Beskyttede arter</t>
  </si>
  <si>
    <t>8.11.2</t>
  </si>
  <si>
    <t>Måle madspild</t>
  </si>
  <si>
    <t>Minimere madspild</t>
  </si>
  <si>
    <r>
      <t>8.11</t>
    </r>
    <r>
      <rPr>
        <sz val="8"/>
        <color rgb="FF00B050"/>
        <rFont val="Verdana"/>
        <family val="2"/>
      </rPr>
      <t>.1</t>
    </r>
  </si>
  <si>
    <t xml:space="preserve">Virksomheden måler sit madspild. </t>
  </si>
  <si>
    <r>
      <t xml:space="preserve">Virksomheden har en </t>
    </r>
    <r>
      <rPr>
        <sz val="8"/>
        <color rgb="FF00B050"/>
        <rFont val="Verdana"/>
        <family val="2"/>
      </rPr>
      <t>procedure</t>
    </r>
    <r>
      <rPr>
        <sz val="8"/>
        <rFont val="Verdana"/>
        <family val="2"/>
      </rPr>
      <t xml:space="preserve"> for at nedbringe madspild. </t>
    </r>
  </si>
  <si>
    <r>
      <rPr>
        <sz val="8"/>
        <color rgb="FF00B050"/>
        <rFont val="Verdana"/>
        <family val="2"/>
      </rPr>
      <t>Reducere</t>
    </r>
    <r>
      <rPr>
        <sz val="8"/>
        <rFont val="Verdana"/>
        <family val="2"/>
      </rPr>
      <t xml:space="preserve"> kødforbrug</t>
    </r>
  </si>
  <si>
    <r>
      <t xml:space="preserve">Virksomhedens indkøb af økologiske fødevarer udgør minimum </t>
    </r>
    <r>
      <rPr>
        <sz val="8"/>
        <color rgb="FF00B050"/>
        <rFont val="Verdana"/>
        <family val="2"/>
      </rPr>
      <t>15</t>
    </r>
    <r>
      <rPr>
        <sz val="8"/>
        <rFont val="Verdana"/>
        <family val="2"/>
      </rPr>
      <t xml:space="preserve"> % økologi (minus alkoholiske drikkevare og sodavand/læskedrik). 
</t>
    </r>
    <r>
      <rPr>
        <i/>
        <sz val="8"/>
        <rFont val="Verdana"/>
        <family val="2"/>
      </rPr>
      <t>Nye medlemmer får fra indmeldelsen 2 år til at opnå den gældende procentgrænse.</t>
    </r>
    <r>
      <rPr>
        <sz val="8"/>
        <color rgb="FFFF0000"/>
        <rFont val="Verdana"/>
        <family val="2"/>
      </rPr>
      <t/>
    </r>
  </si>
  <si>
    <t>Virksomheden anbefaler eller gør det nemt for medarbejdere at benytte mere miljøvenlig transport</t>
  </si>
  <si>
    <t>Egen produktion</t>
  </si>
  <si>
    <t>Virksomheden har egen køkkenhave, frugtplantage eller anden egenproduktion</t>
  </si>
  <si>
    <t>Bæredygtige textiler</t>
  </si>
  <si>
    <t>Virksomheden sikrer, at mindst 75% af de anvendte leverandører er miljøcertificerede, har en skriftlig miljøpolitik og / eller på anden måde er forpligtet til det bæredygtige arbejde.</t>
  </si>
  <si>
    <r>
      <t xml:space="preserve">Kunstvanding med vand fra vandværk må kun ske i tidsrummet fra kl. 18.00 til 07.00 </t>
    </r>
    <r>
      <rPr>
        <sz val="8"/>
        <color rgb="FF00B050"/>
        <rFont val="Verdana"/>
        <family val="2"/>
      </rPr>
      <t>eller med vandingsposer</t>
    </r>
    <r>
      <rPr>
        <sz val="8"/>
        <rFont val="Verdana"/>
        <family val="2"/>
      </rPr>
      <t>.</t>
    </r>
  </si>
  <si>
    <t>Begrænse kunstvanding</t>
  </si>
  <si>
    <t>7.30.2</t>
  </si>
  <si>
    <r>
      <t xml:space="preserve">Varmeskabe (rum) samt ovne er forsynet med intakte tætningslister </t>
    </r>
    <r>
      <rPr>
        <sz val="8"/>
        <color rgb="FF00B050"/>
        <rFont val="Verdana"/>
        <family val="2"/>
      </rPr>
      <t>og kun tændt ved brug</t>
    </r>
    <r>
      <rPr>
        <sz val="8"/>
        <rFont val="Verdana"/>
        <family val="2"/>
      </rPr>
      <t>.</t>
    </r>
  </si>
  <si>
    <t>7.33</t>
  </si>
  <si>
    <t>Energivenligt komfur</t>
  </si>
  <si>
    <t>Køkkenet har induktionskomfur.</t>
  </si>
  <si>
    <t>7.19</t>
  </si>
  <si>
    <t>Virksomheden bruger ikke fossile brændstoffer til opvarmning / køling af virksomheden.</t>
  </si>
  <si>
    <t>7.5</t>
  </si>
  <si>
    <t>Virksomheden har et internationalt eller nationalt anerkendt klassificeringssystem for grønne bygninger fx energimærke.</t>
  </si>
  <si>
    <t>Energiklassificeringssystem</t>
  </si>
  <si>
    <r>
      <t xml:space="preserve">Virksomheden </t>
    </r>
    <r>
      <rPr>
        <sz val="8"/>
        <color rgb="FF00B050"/>
        <rFont val="Verdana"/>
        <family val="2"/>
      </rPr>
      <t xml:space="preserve">beregner dele af </t>
    </r>
    <r>
      <rPr>
        <sz val="8"/>
        <color theme="1"/>
        <rFont val="Verdana"/>
        <family val="2"/>
      </rPr>
      <t xml:space="preserve">sit CO2 aftryk med anerkendt målingsværktøj. </t>
    </r>
  </si>
  <si>
    <t>CO2-forbedring</t>
  </si>
  <si>
    <t>Bygning vedligeholdes med miljømærkede produkter som maling og rengøringsmidler</t>
  </si>
  <si>
    <t>9.3</t>
  </si>
  <si>
    <t>Virksomheden serverer ikke produkter, der stammer fra truede eller beskyttede arter.</t>
  </si>
  <si>
    <r>
      <rPr>
        <sz val="8"/>
        <rFont val="Verdana"/>
        <family val="2"/>
      </rPr>
      <t xml:space="preserve">Virksomheden </t>
    </r>
    <r>
      <rPr>
        <sz val="8"/>
        <color rgb="FF00B050"/>
        <rFont val="Verdana"/>
        <family val="2"/>
      </rPr>
      <t>skal med ansøgningen indsende</t>
    </r>
    <r>
      <rPr>
        <sz val="8"/>
        <rFont val="Verdana"/>
        <family val="2"/>
      </rPr>
      <t xml:space="preserve"> en affaldsplan, som holdes opdateret.</t>
    </r>
  </si>
  <si>
    <t>Information om sengelinned</t>
  </si>
  <si>
    <t>Virksomheden tilbyder deres medarbejder at deltage i kurser / efteruddannelse inden for bæredygtig drift.</t>
  </si>
  <si>
    <t>2.8</t>
  </si>
  <si>
    <t>Uddannelse</t>
  </si>
  <si>
    <t>Virksomheden anbefaler gæsterne at benytte nærliggende spisesteder, attraktioner og øvrige steder med miljømærker.</t>
  </si>
  <si>
    <t>Virksomheder begrænser brugen eller genbruger engangspakninger for sæbe og shampoo.</t>
  </si>
  <si>
    <t>Der opsættes nationale piktogrammer og kildesorteringsinformation ved alle affaldsbeholdere - og gerne på flere sprog</t>
  </si>
  <si>
    <t>Virksomheden følger affaldsbekendtgørelsen og sorterer affaldet i minimum 10 fraktioner.</t>
  </si>
  <si>
    <t>Engangsservice begrænses til minimum. Glas, tallerkner og bestik må alene anvendes ved servering i badearealer, ved take-away og ved særlige arrangementer eller ved pandemi.</t>
  </si>
  <si>
    <t>Virksomheden reparerer og genbruger møbler og inventar.</t>
  </si>
  <si>
    <t>Terrassevarmer</t>
  </si>
  <si>
    <t xml:space="preserve">Udeopvarmning med fx terrassevarmer er behovsstyret og med mere energivenlig varmekilde. </t>
  </si>
  <si>
    <t>10.11</t>
  </si>
  <si>
    <t>Virksomheden er med i FN Global Compact</t>
  </si>
  <si>
    <t>5.21</t>
  </si>
  <si>
    <t>Miljømærket sæbe og shampoo</t>
  </si>
  <si>
    <t>Virksomhedens sæbe og shampoo er miljømærket.</t>
  </si>
  <si>
    <t xml:space="preserve">Virksomheden giver sine medarbejdere mulighed for at evaluere stedets miljøindsats. </t>
  </si>
  <si>
    <r>
      <t xml:space="preserve">Virksomheden registrerer mængden af affald </t>
    </r>
    <r>
      <rPr>
        <b/>
        <sz val="8"/>
        <color rgb="FF00B050"/>
        <rFont val="Verdana"/>
        <family val="2"/>
      </rPr>
      <t>som afhentes</t>
    </r>
    <r>
      <rPr>
        <sz val="8"/>
        <color rgb="FF00B050"/>
        <rFont val="Verdana"/>
        <family val="2"/>
      </rPr>
      <t xml:space="preserve"> fordelt på forskellige fraktioner</t>
    </r>
  </si>
  <si>
    <t xml:space="preserve">Køle- og fryseskabe og -rum har intakte tætningslister, afrimes jævnligt og sættes ikke koldere end nødvendigt. </t>
  </si>
  <si>
    <t>Virksomheden informerer sine leverandører om sine bæredygtighedsforpligtelser og opfordrer leverandørerne til at følge op om samme bæredygtighedsforpligtelser.</t>
  </si>
  <si>
    <t>Virksomheden informerer om nærliggende nationalparker, naturparker og øvrige naturområder</t>
  </si>
  <si>
    <r>
      <t xml:space="preserve">Vandflowet fra brusere må ikke overstige 9 liter pr. minut.
</t>
    </r>
    <r>
      <rPr>
        <sz val="8"/>
        <color rgb="FF00B050"/>
        <rFont val="Verdana"/>
        <family val="2"/>
      </rPr>
      <t>Bruser i spa er undtaget.</t>
    </r>
    <r>
      <rPr>
        <sz val="8"/>
        <rFont val="Verdana"/>
        <family val="2"/>
      </rPr>
      <t xml:space="preserve">
</t>
    </r>
  </si>
  <si>
    <t>7.6</t>
  </si>
  <si>
    <t>Termofoto</t>
  </si>
  <si>
    <t>Virksomheden har inden for 3 år fået foretaget en termografisk undersøgelse af bygningerne.</t>
  </si>
  <si>
    <r>
      <t>Der bruges miljø</t>
    </r>
    <r>
      <rPr>
        <b/>
        <sz val="8"/>
        <color rgb="FF00B050"/>
        <rFont val="Verdana"/>
        <family val="2"/>
      </rPr>
      <t>mærkede</t>
    </r>
    <r>
      <rPr>
        <sz val="8"/>
        <color rgb="FF00B050"/>
        <rFont val="Verdana"/>
        <family val="2"/>
      </rPr>
      <t xml:space="preserve"> materialer ved eksisterende og kommende renovering eller byggearbejde.</t>
    </r>
  </si>
  <si>
    <r>
      <t xml:space="preserve">Virksomheden arrangerer, finansierer eller indgår særlige aftaler om grønne </t>
    </r>
    <r>
      <rPr>
        <sz val="8"/>
        <color rgb="FF00B050"/>
        <rFont val="Verdana"/>
        <family val="2"/>
      </rPr>
      <t xml:space="preserve">eller sociale </t>
    </r>
    <r>
      <rPr>
        <sz val="8"/>
        <rFont val="Verdana"/>
        <family val="2"/>
      </rPr>
      <t>aktiviteter i lokalområdet</t>
    </r>
  </si>
  <si>
    <t>4.52</t>
  </si>
  <si>
    <t>Rengøring af swimmingpool</t>
  </si>
  <si>
    <t>Virksomheden benytter kemikaliefri rengø-rings- og desinfektionsmetoder</t>
  </si>
  <si>
    <t xml:space="preserve">Pointkriterium 
3 point
</t>
  </si>
  <si>
    <t>Kemikaliefri rengøring</t>
  </si>
  <si>
    <t>Vegetarisk eller vegansk alternatiiv</t>
  </si>
  <si>
    <t>Restauranten tilbyder vegetariske eller veganske alternativer på menuen.</t>
  </si>
  <si>
    <t xml:space="preserve">I tilfælde af at virksomheden holder dyr på grunden, skal dyrevelfærds retningslinjerne følges. </t>
  </si>
  <si>
    <t>Dyrevelfærd</t>
  </si>
  <si>
    <t>13.20</t>
  </si>
  <si>
    <t>Elektronik  på standby</t>
  </si>
  <si>
    <t xml:space="preserve">Virksomhedens elektroniske kontorudstyr skal være installeret med automatisk standbyfunktion. </t>
  </si>
  <si>
    <r>
      <t xml:space="preserve">Virksomheden har elbiler </t>
    </r>
    <r>
      <rPr>
        <sz val="8"/>
        <color rgb="FF00B050"/>
        <rFont val="Verdana"/>
        <family val="2"/>
      </rPr>
      <t>og/eller cykler</t>
    </r>
    <r>
      <rPr>
        <sz val="8"/>
        <rFont val="Verdana"/>
        <family val="2"/>
      </rPr>
      <t xml:space="preserve"> til ansatte.</t>
    </r>
  </si>
  <si>
    <t>12.33</t>
  </si>
  <si>
    <t>Bestiller el-køretøjer</t>
  </si>
  <si>
    <t>Når muligt bestiller virksomheden taxa, lejebiler og busser på el.</t>
  </si>
  <si>
    <t>El-biler eller cykler</t>
  </si>
  <si>
    <t xml:space="preserve">Swimmingpool bliver rengjort med kemikaliefri alternativer </t>
  </si>
  <si>
    <t>9.4</t>
  </si>
  <si>
    <t>Luftkvaliteten på virksomheden måles re-gelmæssigt</t>
  </si>
  <si>
    <t xml:space="preserve">Virksomheden kan dokumentere CO2-neutralitet for minimum scope 1 og 2 i Greenhouse Gas Protocol Standard. </t>
  </si>
  <si>
    <t>Virksomheden arbejder med ligestilling ved ansættelse af kvinder og lokale minoriteter, også i lederstillinger.</t>
  </si>
  <si>
    <t>8.17</t>
  </si>
  <si>
    <t>8.18</t>
  </si>
  <si>
    <t>25 % vegetarisk</t>
  </si>
  <si>
    <t>Mindst 25 % af hovedretterne er vegetariske.</t>
  </si>
  <si>
    <t>Virksomheden har aftaler med leverandørerne omkring afhentning af transportemballage og om muligt andre former for emballage.</t>
  </si>
  <si>
    <t>6.26</t>
  </si>
  <si>
    <t>Min. 5 returemballage</t>
  </si>
  <si>
    <r>
      <t>4.3</t>
    </r>
    <r>
      <rPr>
        <sz val="8"/>
        <color rgb="FF7030A0"/>
        <rFont val="Verdana"/>
        <family val="2"/>
      </rPr>
      <t>3</t>
    </r>
  </si>
  <si>
    <t>Benyt af industrielle (op)vaskemaskiner</t>
  </si>
  <si>
    <t>Ved storvask benyttes industrielle opvaske- og vaskemaskiner.</t>
  </si>
  <si>
    <t>Virksomheder kan dokumentere, at de har områder, som er vildt med vilje for at fremme biodiversitet</t>
  </si>
  <si>
    <r>
      <t xml:space="preserve">CSR-politik / </t>
    </r>
    <r>
      <rPr>
        <sz val="8"/>
        <color rgb="FF00B050"/>
        <rFont val="Verdana"/>
        <family val="2"/>
      </rPr>
      <t>FN Global Compact</t>
    </r>
  </si>
  <si>
    <r>
      <rPr>
        <sz val="8"/>
        <color rgb="FF00B050"/>
        <rFont val="Verdana"/>
        <family val="2"/>
      </rPr>
      <t xml:space="preserve">90 % </t>
    </r>
    <r>
      <rPr>
        <sz val="8"/>
        <rFont val="Verdana"/>
        <family val="2"/>
      </rPr>
      <t xml:space="preserve">af virksomheden belysningen skal være energieffektive ved lavenergi lysstofrør, energisparepærer eller LED. </t>
    </r>
  </si>
  <si>
    <t>Pointkriterium  
2 point</t>
  </si>
  <si>
    <r>
      <t xml:space="preserve">Pointkriterium 
</t>
    </r>
    <r>
      <rPr>
        <sz val="8"/>
        <color rgb="FF00B050"/>
        <rFont val="Verdana"/>
        <family val="2"/>
      </rPr>
      <t>5</t>
    </r>
    <r>
      <rPr>
        <sz val="8"/>
        <rFont val="Verdana"/>
        <family val="2"/>
      </rPr>
      <t xml:space="preserve"> point</t>
    </r>
  </si>
  <si>
    <t>Pointkriterium   
2 point</t>
  </si>
  <si>
    <t>Mindst fem typer produkter leveres i genanvendelig emballage, der returneres til leverandøren.</t>
  </si>
  <si>
    <t>Ikke fossile brændstoffer</t>
  </si>
  <si>
    <t>Miljømærkede byggematerialer</t>
  </si>
  <si>
    <t>Miljømærkede maling</t>
  </si>
  <si>
    <t>Genbrug af møbler og inventar</t>
  </si>
  <si>
    <t>Luftkvalitet</t>
  </si>
  <si>
    <t>Fremme biodiversitet</t>
  </si>
  <si>
    <t>Information om aktiviteter</t>
  </si>
  <si>
    <t>Egne cykler</t>
  </si>
  <si>
    <t xml:space="preserve">Mindst tre produktkategorier af købte eller lejede tekstiler, som sengetøj, håndklæder, uniformer, duge og gardiner er miljøvenlige.  </t>
  </si>
  <si>
    <r>
      <t xml:space="preserve">Alle nye toiletter skal have dobbeltskyl </t>
    </r>
    <r>
      <rPr>
        <sz val="8"/>
        <color rgb="FF00B050"/>
        <rFont val="Verdana"/>
        <family val="2"/>
      </rPr>
      <t>med maksimum 3 og 6 l pr skyl</t>
    </r>
    <r>
      <rPr>
        <sz val="8"/>
        <color theme="1"/>
        <rFont val="Verdana"/>
        <family val="2"/>
      </rPr>
      <t>.</t>
    </r>
  </si>
  <si>
    <r>
      <t xml:space="preserve">Vandflowet for nye håndvaskarmaturer overstiger ikke 4 liter pr. minut. 
</t>
    </r>
    <r>
      <rPr>
        <i/>
        <sz val="8"/>
        <color rgb="FF00B050"/>
        <rFont val="Verdana"/>
        <family val="2"/>
      </rPr>
      <t>Undtagelse er rengøringsrum og få steder i køkken.</t>
    </r>
  </si>
  <si>
    <t>90 % af de daglige rengøringsmidler skal være miljømærket.</t>
  </si>
  <si>
    <t>Der er kun opredning og håndklæder til det antal personer, som der er booket til fx ved bestilling af enkeltværelse.</t>
  </si>
  <si>
    <t>Bygning</t>
  </si>
  <si>
    <r>
      <t xml:space="preserve">Virksomheden </t>
    </r>
    <r>
      <rPr>
        <sz val="8"/>
        <color rgb="FF00B050"/>
        <rFont val="Verdana"/>
        <family val="2"/>
      </rPr>
      <t>bekræfter</t>
    </r>
    <r>
      <rPr>
        <sz val="8"/>
        <rFont val="Verdana"/>
        <family val="2"/>
      </rPr>
      <t>, at den følger al relevant international og national lovgivning indenfor miljø, sundhed, sikkerhed og arbejdskraft.</t>
    </r>
  </si>
  <si>
    <t>5.2</t>
  </si>
  <si>
    <t>Virksomheden har et kodeks for begrænsning af engangsprodukter.</t>
  </si>
  <si>
    <t>1.1</t>
  </si>
  <si>
    <t>Indkøbspolitik</t>
  </si>
  <si>
    <t>5.1</t>
  </si>
  <si>
    <t>100 % er lavenergibelysning</t>
  </si>
  <si>
    <r>
      <rPr>
        <sz val="8"/>
        <color rgb="FF00B050"/>
        <rFont val="Verdana"/>
        <family val="2"/>
      </rPr>
      <t>Al</t>
    </r>
    <r>
      <rPr>
        <sz val="8"/>
        <rFont val="Verdana"/>
        <family val="2"/>
      </rPr>
      <t xml:space="preserve"> virksomhedens belysning er energieffektiv.</t>
    </r>
  </si>
  <si>
    <t xml:space="preserve">Her får du et overblik over ændringerne i kriteriesættet for 2022. </t>
  </si>
  <si>
    <t xml:space="preserve">Der er kommet 10 nye obligatoriske kriterier og 38 nye pointkriterier. </t>
  </si>
  <si>
    <t xml:space="preserve">De væsentligste ændringer er som følger: </t>
  </si>
  <si>
    <t>15 % økologi efter 2 år</t>
  </si>
  <si>
    <t>Linned og håndklæder efter antal</t>
  </si>
  <si>
    <t>5.18</t>
  </si>
  <si>
    <t>5.19</t>
  </si>
  <si>
    <r>
      <t>Virksomheden har over</t>
    </r>
    <r>
      <rPr>
        <sz val="8"/>
        <color rgb="FF00B050"/>
        <rFont val="Verdana"/>
        <family val="2"/>
      </rPr>
      <t xml:space="preserve"> 25</t>
    </r>
    <r>
      <rPr>
        <sz val="8"/>
        <rFont val="Verdana"/>
        <family val="2"/>
      </rPr>
      <t xml:space="preserve"> % økologisk fødevare (minus alkoholiske drikke og sodavand).</t>
    </r>
  </si>
  <si>
    <r>
      <t xml:space="preserve">Virksomhedens ledelse har udpeget </t>
    </r>
    <r>
      <rPr>
        <sz val="8"/>
        <color rgb="FF00B050"/>
        <rFont val="Verdana"/>
        <family val="2"/>
      </rPr>
      <t>to personer</t>
    </r>
    <r>
      <rPr>
        <sz val="8"/>
        <rFont val="Verdana"/>
        <family val="2"/>
      </rPr>
      <t>, som er ansvarlige for miljøarbejdet.</t>
    </r>
  </si>
  <si>
    <t>Udpegede miljøansvarlige</t>
  </si>
  <si>
    <t>Indsendt bæredygtighedspolitik</t>
  </si>
  <si>
    <t>1.3</t>
  </si>
  <si>
    <t>Årligt tjek af kriterier</t>
  </si>
  <si>
    <r>
      <t xml:space="preserve">Gæsten informeres om rutinen for skift af sengelinned </t>
    </r>
    <r>
      <rPr>
        <b/>
        <sz val="8"/>
        <color rgb="FF00B050"/>
        <rFont val="Verdana"/>
        <family val="2"/>
      </rPr>
      <t>og hvad de kan gøre, hvis det ønskes skiftet.</t>
    </r>
  </si>
  <si>
    <t>Centralt placerede toiletter skal have dobbeltskyl inden 1 år</t>
  </si>
  <si>
    <t>Værelseshåndvask under 6 l/min</t>
  </si>
  <si>
    <t>Værelseshåndvask under 4 l/min</t>
  </si>
  <si>
    <r>
      <t xml:space="preserve">Virksomheden bruger dispensere </t>
    </r>
    <r>
      <rPr>
        <sz val="8"/>
        <color rgb="FF00B050"/>
        <rFont val="Verdana"/>
        <family val="2"/>
      </rPr>
      <t xml:space="preserve">eller opfyldningsbeholdere for </t>
    </r>
    <r>
      <rPr>
        <sz val="8"/>
        <color theme="1"/>
        <rFont val="Verdana"/>
        <family val="2"/>
      </rPr>
      <t>håndsæbe/shampoo.</t>
    </r>
  </si>
  <si>
    <t>Virksomheden skal hvert 5. år iværksætte en energigennemgang i form af energisyn, energirapport eller energimærkning, som indsendes første gang med ansøgningen.</t>
  </si>
  <si>
    <t>50 % af virksomhedens energiforbrug dækkes af egen vedvarende energiproduktion (solvarmeanlæg, solcelleanlæg, biobrændselsfyr, jordvarme eller vindmølle).</t>
  </si>
  <si>
    <t>Virksomheden gør en indsat for at minimere kødforbruget og reducere især brug af kød med højt CO2-aftryk.</t>
  </si>
  <si>
    <t>Virksomhederne informerer om nærmeste sted, som udlejer cykler.</t>
  </si>
  <si>
    <r>
      <t xml:space="preserve">Nyindkøbt </t>
    </r>
    <r>
      <rPr>
        <sz val="8"/>
        <color rgb="FF00B050"/>
        <rFont val="Verdana"/>
        <family val="2"/>
      </rPr>
      <t xml:space="preserve">elektronisk udstyr </t>
    </r>
    <r>
      <rPr>
        <sz val="8"/>
        <rFont val="Verdana"/>
        <family val="2"/>
      </rPr>
      <t>skal være miljømærket, energisparemærket og/eller være fremstillet på en miljøcertificeret virksomhed.</t>
    </r>
  </si>
  <si>
    <t>Brev- og kopipapir ikke klorbleget og miljømærket eller genbrug</t>
  </si>
  <si>
    <t>Tryksager på miljøcertificeret sted</t>
  </si>
  <si>
    <t>Green Key information på værelser</t>
  </si>
  <si>
    <t>Virksomheden bruger ikke salt til glatførebekæmpelse.</t>
  </si>
  <si>
    <r>
      <t xml:space="preserve">Glatførebekæmpelse uden </t>
    </r>
    <r>
      <rPr>
        <sz val="8"/>
        <color rgb="FF00B050"/>
        <rFont val="Verdana"/>
        <family val="2"/>
      </rPr>
      <t>salt</t>
    </r>
  </si>
  <si>
    <t>Kriterium</t>
  </si>
  <si>
    <t>Medarbejderinddragelse</t>
  </si>
  <si>
    <t>Nr.</t>
  </si>
  <si>
    <t>Sum</t>
  </si>
  <si>
    <t>Point</t>
  </si>
  <si>
    <t>Procent</t>
  </si>
  <si>
    <t>Hvormår kan vi ansøge?</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</si>
  <si>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Key.
I kan også få tilsendt skemaet elektronisk ved henvendelse til sekretariatet.</t>
  </si>
  <si>
    <t>Hvad skal vi udfylde i 2022, hvis vi allerede er medlem?</t>
  </si>
  <si>
    <t>Svar ja, nej og ikke relevant i kolonne "G" i skema B og uddyb i kolonne "H". I kolonne "I" kan i samtælle jeres pointkriterier.</t>
  </si>
  <si>
    <t>Om virksomheden</t>
  </si>
  <si>
    <t>Virksomheden skal sammenlagt opnå 40 % af pointene, hvilket svarer til omkring 100 point, hvis alle point tælles med</t>
  </si>
  <si>
    <t>Affaldsplan</t>
  </si>
  <si>
    <t xml:space="preserve">Primært miljømærkede rengøringsmidler (Obligatorisk)
</t>
  </si>
  <si>
    <t>Alle rengøringsprodukter er miljømærket.</t>
  </si>
  <si>
    <t xml:space="preserve"> Alle miljømærkede</t>
  </si>
  <si>
    <t>Point
3 point</t>
  </si>
  <si>
    <t>8.4.1</t>
  </si>
  <si>
    <t>8.4.2</t>
  </si>
  <si>
    <t>8.4.3</t>
  </si>
  <si>
    <t>Sidste års el-forbrug/kWh</t>
  </si>
  <si>
    <t xml:space="preserve">Sidste års vandforbrug/m3 </t>
  </si>
  <si>
    <t>1.11</t>
  </si>
  <si>
    <t>1.12</t>
  </si>
  <si>
    <t>1.13</t>
  </si>
  <si>
    <t>4.35</t>
  </si>
  <si>
    <t>5.4</t>
  </si>
  <si>
    <t>7.2.1</t>
  </si>
  <si>
    <t>9.1.1</t>
  </si>
  <si>
    <t>9.1.2</t>
  </si>
  <si>
    <t>10.20.1</t>
  </si>
  <si>
    <t>12.3.1</t>
  </si>
  <si>
    <t>Opholdsrum/reception fra 40 W glødepære til 5 W energisparepære</t>
  </si>
  <si>
    <t>Sengelampe fra 40 W glødepære til 5 W energisparepære på 100 værelser</t>
  </si>
  <si>
    <t>De ark, som er farvet grønt "A. Virksomhedsdata" og "B. Kriterier" skal udfyldes. 
De resterende ark markeret med blåt er til eget brug for overblik og inspiration.</t>
  </si>
  <si>
    <t>Her skal I kun udfylde de nye eller reviderede kriterier. I kan modtage jeres skema, som url-adresse, hvor I kan opdatere indholdet.
Nye medlemmer kan også modtage skemaet elektronisk.</t>
  </si>
  <si>
    <t>Arket gemmes på jeres netværk eller eget drev og sendes herefter elektronisk til greenkey@horesta.dk.</t>
  </si>
  <si>
    <t>På vej</t>
  </si>
  <si>
    <t>Ikke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</si>
</sst>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32">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i/>
      <sz val="8"/>
      <color theme="1"/>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theme="1"/>
      <name val="Calibri"/>
      <family val="2"/>
      <scheme val="minor"/>
    </font>
    <font>
      <sz val="7"/>
      <color rgb="FF000000"/>
      <name val="Verdana"/>
      <family val="2"/>
    </font>
    <font>
      <b/>
      <sz val="7"/>
      <color rgb="FF000000"/>
      <name val="Verdana"/>
      <family val="2"/>
    </font>
    <font>
      <b/>
      <sz val="7"/>
      <color theme="1"/>
      <name val="Calibri"/>
      <family val="2"/>
      <scheme val="minor"/>
    </font>
    <font>
      <b/>
      <sz val="9"/>
      <color theme="1"/>
      <name val="Verdana"/>
      <family val="2"/>
    </font>
    <font>
      <sz val="9"/>
      <color theme="1"/>
      <name val="Symbol"/>
      <family val="1"/>
      <charset val="2"/>
    </font>
    <font>
      <sz val="8"/>
      <color indexed="8"/>
      <name val="Verdana"/>
      <family val="2"/>
    </font>
    <font>
      <sz val="11"/>
      <color rgb="FF006100"/>
      <name val="Calibri"/>
      <family val="2"/>
      <scheme val="minor"/>
    </font>
    <font>
      <sz val="11"/>
      <color rgb="FF9C6500"/>
      <name val="Calibri"/>
      <family val="2"/>
      <scheme val="minor"/>
    </font>
    <font>
      <i/>
      <sz val="8"/>
      <name val="Verdana"/>
      <family val="2"/>
    </font>
    <font>
      <b/>
      <sz val="8"/>
      <name val="Verdana"/>
      <family val="2"/>
    </font>
    <font>
      <sz val="8"/>
      <color rgb="FFFF0000"/>
      <name val="Verdana"/>
      <family val="2"/>
    </font>
    <font>
      <sz val="8"/>
      <color rgb="FF00B050"/>
      <name val="Verdana"/>
      <family val="2"/>
    </font>
    <font>
      <sz val="8"/>
      <color rgb="FF333333"/>
      <name val="Inherit"/>
    </font>
    <font>
      <u/>
      <sz val="11"/>
      <color theme="10"/>
      <name val="Calibri"/>
      <family val="2"/>
    </font>
    <font>
      <b/>
      <sz val="8"/>
      <color rgb="FF00B050"/>
      <name val="Verdana"/>
      <family val="2"/>
    </font>
    <font>
      <i/>
      <sz val="8"/>
      <color rgb="FF00B050"/>
      <name val="Verdana"/>
      <family val="2"/>
    </font>
    <font>
      <sz val="8"/>
      <color rgb="FF7030A0"/>
      <name val="Verdana"/>
      <family val="2"/>
    </font>
    <font>
      <b/>
      <sz val="8"/>
      <color theme="0"/>
      <name val="Verdana"/>
      <family val="2"/>
    </font>
    <font>
      <sz val="8"/>
      <color theme="0"/>
      <name val="Verdana"/>
      <family val="2"/>
    </font>
  </fonts>
  <fills count="19">
    <fill>
      <patternFill patternType="none"/>
    </fill>
    <fill>
      <patternFill patternType="gray125"/>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rgb="FFCCCCCC"/>
        <bgColor indexed="64"/>
      </patternFill>
    </fill>
    <fill>
      <patternFill patternType="solid">
        <fgColor rgb="FFC0C0C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rgb="FF00B050"/>
        <bgColor indexed="64"/>
      </patternFill>
    </fill>
    <fill>
      <patternFill patternType="solid">
        <fgColor theme="0" tint="-0.34998626667073579"/>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9" fillId="15" borderId="0" applyNumberFormat="0" applyBorder="0" applyAlignment="0" applyProtection="0"/>
    <xf numFmtId="0" fontId="20" fillId="16" borderId="0" applyNumberFormat="0" applyBorder="0" applyAlignment="0" applyProtection="0"/>
    <xf numFmtId="0" fontId="26" fillId="0" borderId="0" applyNumberFormat="0" applyFill="0" applyBorder="0" applyAlignment="0" applyProtection="0">
      <alignment vertical="top"/>
      <protection locked="0"/>
    </xf>
  </cellStyleXfs>
  <cellXfs count="269">
    <xf numFmtId="0" fontId="0" fillId="0" borderId="0" xfId="0"/>
    <xf numFmtId="0" fontId="1" fillId="2" borderId="3" xfId="0" applyFont="1" applyFill="1" applyBorder="1" applyAlignment="1">
      <alignment vertical="top" wrapText="1"/>
    </xf>
    <xf numFmtId="0" fontId="1" fillId="2" borderId="4" xfId="0" applyFont="1" applyFill="1" applyBorder="1" applyAlignment="1">
      <alignment vertical="top"/>
    </xf>
    <xf numFmtId="0" fontId="2" fillId="2" borderId="3" xfId="0" applyFont="1" applyFill="1" applyBorder="1" applyAlignment="1">
      <alignment vertical="top" wrapText="1"/>
    </xf>
    <xf numFmtId="0" fontId="2" fillId="2" borderId="4" xfId="0" applyFont="1" applyFill="1" applyBorder="1" applyAlignment="1">
      <alignment vertical="top"/>
    </xf>
    <xf numFmtId="0" fontId="2" fillId="2" borderId="4" xfId="0" applyFont="1" applyFill="1" applyBorder="1" applyAlignment="1">
      <alignment vertical="top" wrapText="1"/>
    </xf>
    <xf numFmtId="0" fontId="2" fillId="0" borderId="0" xfId="0" applyFont="1"/>
    <xf numFmtId="0" fontId="2" fillId="10" borderId="0" xfId="0" applyFont="1" applyFill="1"/>
    <xf numFmtId="1" fontId="2" fillId="10" borderId="0" xfId="0" applyNumberFormat="1" applyFont="1" applyFill="1"/>
    <xf numFmtId="0" fontId="0" fillId="4" borderId="0" xfId="0" applyFill="1"/>
    <xf numFmtId="1" fontId="7" fillId="4" borderId="0" xfId="0" applyNumberFormat="1" applyFont="1" applyFill="1"/>
    <xf numFmtId="0" fontId="1" fillId="0" borderId="0" xfId="0" applyFont="1"/>
    <xf numFmtId="0" fontId="8" fillId="5" borderId="14" xfId="0" applyFont="1" applyFill="1" applyBorder="1" applyAlignment="1">
      <alignment vertical="top" wrapText="1"/>
    </xf>
    <xf numFmtId="14" fontId="8" fillId="5" borderId="14" xfId="0" applyNumberFormat="1" applyFont="1" applyFill="1" applyBorder="1" applyAlignment="1">
      <alignment vertical="top" wrapText="1"/>
    </xf>
    <xf numFmtId="1" fontId="8" fillId="5" borderId="14" xfId="0" applyNumberFormat="1" applyFont="1" applyFill="1" applyBorder="1" applyAlignment="1">
      <alignment vertical="top" wrapText="1"/>
    </xf>
    <xf numFmtId="164" fontId="8" fillId="5" borderId="14" xfId="0" applyNumberFormat="1" applyFont="1" applyFill="1" applyBorder="1" applyAlignment="1">
      <alignment vertical="top" wrapText="1"/>
    </xf>
    <xf numFmtId="0" fontId="9" fillId="6" borderId="14" xfId="0" applyFont="1" applyFill="1" applyBorder="1" applyAlignment="1">
      <alignment vertical="top" wrapText="1"/>
    </xf>
    <xf numFmtId="14" fontId="9" fillId="4" borderId="14" xfId="0" applyNumberFormat="1" applyFont="1" applyFill="1" applyBorder="1" applyAlignment="1">
      <alignment vertical="top" wrapText="1"/>
    </xf>
    <xf numFmtId="0" fontId="9" fillId="4" borderId="14" xfId="0" applyFont="1" applyFill="1" applyBorder="1" applyAlignment="1">
      <alignment vertical="top" wrapText="1"/>
    </xf>
    <xf numFmtId="1" fontId="9" fillId="0" borderId="14" xfId="0" applyNumberFormat="1" applyFont="1" applyBorder="1" applyAlignment="1">
      <alignment vertical="top" wrapText="1"/>
    </xf>
    <xf numFmtId="0" fontId="9" fillId="0" borderId="14" xfId="0" applyFont="1" applyBorder="1" applyAlignment="1">
      <alignment vertical="top" wrapText="1"/>
    </xf>
    <xf numFmtId="164" fontId="9" fillId="0" borderId="14" xfId="0" applyNumberFormat="1" applyFont="1" applyBorder="1" applyAlignment="1">
      <alignment vertical="top" wrapText="1"/>
    </xf>
    <xf numFmtId="0" fontId="8" fillId="5" borderId="9" xfId="0" applyFont="1" applyFill="1" applyBorder="1" applyAlignment="1">
      <alignment vertical="top" wrapText="1"/>
    </xf>
    <xf numFmtId="0" fontId="8" fillId="5" borderId="10" xfId="0" applyNumberFormat="1" applyFont="1" applyFill="1" applyBorder="1" applyAlignment="1">
      <alignment vertical="top" wrapText="1"/>
    </xf>
    <xf numFmtId="1" fontId="8" fillId="5" borderId="10" xfId="0" applyNumberFormat="1" applyFont="1" applyFill="1" applyBorder="1" applyAlignment="1">
      <alignment vertical="top" wrapText="1"/>
    </xf>
    <xf numFmtId="2" fontId="8" fillId="5" borderId="10" xfId="0" applyNumberFormat="1" applyFont="1" applyFill="1" applyBorder="1" applyAlignment="1">
      <alignment vertical="top" wrapText="1"/>
    </xf>
    <xf numFmtId="164" fontId="8" fillId="5" borderId="10" xfId="0" applyNumberFormat="1" applyFont="1" applyFill="1" applyBorder="1" applyAlignment="1">
      <alignment vertical="top" wrapText="1"/>
    </xf>
    <xf numFmtId="3" fontId="8" fillId="5" borderId="10" xfId="0" applyNumberFormat="1" applyFont="1" applyFill="1" applyBorder="1" applyAlignment="1">
      <alignment vertical="top" wrapText="1"/>
    </xf>
    <xf numFmtId="0" fontId="8" fillId="5" borderId="11" xfId="0" applyFont="1" applyFill="1" applyBorder="1" applyAlignment="1">
      <alignment vertical="top" wrapText="1"/>
    </xf>
    <xf numFmtId="0" fontId="8" fillId="5" borderId="12" xfId="0" applyNumberFormat="1" applyFont="1" applyFill="1" applyBorder="1" applyAlignment="1">
      <alignment vertical="top" wrapText="1"/>
    </xf>
    <xf numFmtId="1" fontId="8" fillId="5" borderId="12" xfId="0" applyNumberFormat="1" applyFont="1" applyFill="1" applyBorder="1" applyAlignment="1">
      <alignment vertical="top" wrapText="1"/>
    </xf>
    <xf numFmtId="2" fontId="8" fillId="5" borderId="12" xfId="0" applyNumberFormat="1" applyFont="1" applyFill="1" applyBorder="1" applyAlignment="1">
      <alignment vertical="top" wrapText="1"/>
    </xf>
    <xf numFmtId="3" fontId="8" fillId="5" borderId="12" xfId="0" applyNumberFormat="1" applyFont="1" applyFill="1" applyBorder="1" applyAlignment="1">
      <alignment vertical="top" wrapText="1"/>
    </xf>
    <xf numFmtId="164" fontId="10" fillId="5" borderId="12" xfId="0" applyNumberFormat="1" applyFont="1" applyFill="1" applyBorder="1" applyAlignment="1">
      <alignment vertical="top" wrapText="1"/>
    </xf>
    <xf numFmtId="0" fontId="9" fillId="6" borderId="13" xfId="0" applyFont="1" applyFill="1" applyBorder="1" applyAlignment="1">
      <alignment vertical="top" wrapText="1"/>
    </xf>
    <xf numFmtId="0" fontId="9" fillId="4" borderId="13" xfId="0" applyNumberFormat="1" applyFont="1" applyFill="1" applyBorder="1" applyAlignment="1">
      <alignment vertical="top" wrapText="1"/>
    </xf>
    <xf numFmtId="0" fontId="9" fillId="4" borderId="13" xfId="0" applyFont="1" applyFill="1" applyBorder="1" applyAlignment="1">
      <alignment vertical="top" wrapText="1"/>
    </xf>
    <xf numFmtId="1" fontId="9" fillId="0" borderId="13" xfId="0" applyNumberFormat="1" applyFont="1" applyBorder="1" applyAlignment="1">
      <alignment vertical="top" wrapText="1"/>
    </xf>
    <xf numFmtId="2" fontId="9" fillId="4" borderId="13" xfId="0" applyNumberFormat="1" applyFont="1" applyFill="1" applyBorder="1" applyAlignment="1">
      <alignment vertical="top" wrapText="1"/>
    </xf>
    <xf numFmtId="164" fontId="9" fillId="0" borderId="13" xfId="0" applyNumberFormat="1" applyFont="1" applyBorder="1" applyAlignment="1">
      <alignment vertical="top" wrapText="1"/>
    </xf>
    <xf numFmtId="3" fontId="9" fillId="4" borderId="13" xfId="0" applyNumberFormat="1" applyFont="1" applyFill="1" applyBorder="1" applyAlignment="1">
      <alignment vertical="top" wrapText="1"/>
    </xf>
    <xf numFmtId="0" fontId="9" fillId="0" borderId="13" xfId="0" applyNumberFormat="1" applyFont="1" applyBorder="1" applyAlignment="1">
      <alignment vertical="top" wrapText="1"/>
    </xf>
    <xf numFmtId="0" fontId="9" fillId="0" borderId="13" xfId="0" applyFont="1" applyBorder="1" applyAlignment="1">
      <alignment vertical="top" wrapText="1"/>
    </xf>
    <xf numFmtId="2" fontId="9" fillId="0" borderId="13" xfId="0" applyNumberFormat="1" applyFont="1" applyBorder="1" applyAlignment="1">
      <alignment vertical="top" wrapText="1"/>
    </xf>
    <xf numFmtId="3" fontId="9" fillId="0" borderId="13" xfId="0" applyNumberFormat="1" applyFont="1" applyBorder="1" applyAlignment="1">
      <alignment vertical="top" wrapText="1"/>
    </xf>
    <xf numFmtId="0" fontId="2" fillId="4" borderId="14" xfId="0" applyFont="1" applyFill="1" applyBorder="1"/>
    <xf numFmtId="0" fontId="2" fillId="0" borderId="14" xfId="0" applyFont="1" applyBorder="1"/>
    <xf numFmtId="0" fontId="4" fillId="11" borderId="14" xfId="0" applyFont="1" applyFill="1" applyBorder="1"/>
    <xf numFmtId="3" fontId="2" fillId="0" borderId="14" xfId="0" applyNumberFormat="1" applyFont="1" applyBorder="1"/>
    <xf numFmtId="164" fontId="2" fillId="0" borderId="14" xfId="0" applyNumberFormat="1" applyFont="1" applyBorder="1"/>
    <xf numFmtId="0" fontId="4" fillId="0" borderId="14" xfId="0" applyFont="1" applyBorder="1"/>
    <xf numFmtId="3" fontId="3" fillId="0" borderId="14" xfId="0" applyNumberFormat="1" applyFont="1" applyBorder="1"/>
    <xf numFmtId="4" fontId="4" fillId="0" borderId="14" xfId="0" applyNumberFormat="1" applyFont="1" applyBorder="1"/>
    <xf numFmtId="0" fontId="0" fillId="0" borderId="0" xfId="0" applyFill="1"/>
    <xf numFmtId="1" fontId="9" fillId="4" borderId="14" xfId="0" applyNumberFormat="1" applyFont="1" applyFill="1" applyBorder="1" applyAlignment="1">
      <alignment vertical="top" wrapText="1"/>
    </xf>
    <xf numFmtId="14" fontId="2" fillId="4" borderId="0" xfId="0" applyNumberFormat="1" applyFont="1" applyFill="1"/>
    <xf numFmtId="9" fontId="8" fillId="5" borderId="14" xfId="0" applyNumberFormat="1" applyFont="1" applyFill="1" applyBorder="1" applyAlignment="1">
      <alignment vertical="top" wrapText="1"/>
    </xf>
    <xf numFmtId="9" fontId="9" fillId="0" borderId="14" xfId="0" applyNumberFormat="1" applyFont="1" applyBorder="1" applyAlignment="1">
      <alignment vertical="top" wrapText="1"/>
    </xf>
    <xf numFmtId="0" fontId="12" fillId="0" borderId="0" xfId="0" applyFont="1"/>
    <xf numFmtId="0" fontId="9" fillId="4" borderId="14" xfId="0" applyFont="1" applyFill="1" applyBorder="1"/>
    <xf numFmtId="0" fontId="9" fillId="0" borderId="14" xfId="0" applyFont="1" applyBorder="1"/>
    <xf numFmtId="0" fontId="13" fillId="11" borderId="14" xfId="0" applyFont="1" applyFill="1" applyBorder="1"/>
    <xf numFmtId="3" fontId="9" fillId="0" borderId="14" xfId="0" applyNumberFormat="1" applyFont="1" applyBorder="1"/>
    <xf numFmtId="164" fontId="9" fillId="0" borderId="14" xfId="0" applyNumberFormat="1" applyFont="1" applyBorder="1"/>
    <xf numFmtId="0" fontId="13" fillId="0" borderId="14" xfId="0" applyFont="1" applyBorder="1"/>
    <xf numFmtId="3" fontId="14" fillId="0" borderId="14" xfId="0" applyNumberFormat="1" applyFont="1" applyBorder="1"/>
    <xf numFmtId="4" fontId="13" fillId="0" borderId="14" xfId="0" applyNumberFormat="1" applyFont="1" applyBorder="1"/>
    <xf numFmtId="0" fontId="9" fillId="11" borderId="14" xfId="0" applyFont="1" applyFill="1" applyBorder="1"/>
    <xf numFmtId="0" fontId="15" fillId="0" borderId="0" xfId="0" applyFont="1"/>
    <xf numFmtId="0" fontId="2" fillId="11" borderId="15" xfId="0" applyFont="1" applyFill="1" applyBorder="1"/>
    <xf numFmtId="0" fontId="4" fillId="0" borderId="14" xfId="0" applyFont="1" applyBorder="1"/>
    <xf numFmtId="0" fontId="2" fillId="0" borderId="14" xfId="0" applyFont="1" applyBorder="1"/>
    <xf numFmtId="0" fontId="4" fillId="11" borderId="14" xfId="0" applyFont="1" applyFill="1" applyBorder="1"/>
    <xf numFmtId="0" fontId="2" fillId="11" borderId="14" xfId="0" applyFont="1" applyFill="1" applyBorder="1"/>
    <xf numFmtId="164" fontId="2" fillId="0" borderId="14" xfId="0" applyNumberFormat="1" applyFont="1" applyBorder="1"/>
    <xf numFmtId="3" fontId="2" fillId="0" borderId="14" xfId="0" applyNumberFormat="1" applyFont="1" applyBorder="1"/>
    <xf numFmtId="4" fontId="4" fillId="0" borderId="14" xfId="0" applyNumberFormat="1" applyFont="1" applyBorder="1"/>
    <xf numFmtId="3" fontId="3" fillId="0" borderId="14" xfId="0" applyNumberFormat="1" applyFont="1" applyBorder="1"/>
    <xf numFmtId="0" fontId="2" fillId="4" borderId="14" xfId="0" applyFont="1" applyFill="1" applyBorder="1"/>
    <xf numFmtId="0" fontId="0" fillId="10" borderId="0" xfId="0" applyFill="1"/>
    <xf numFmtId="14" fontId="9" fillId="4" borderId="13" xfId="0" applyNumberFormat="1" applyFont="1" applyFill="1" applyBorder="1" applyAlignment="1">
      <alignment vertical="top" wrapText="1"/>
    </xf>
    <xf numFmtId="2" fontId="7" fillId="4" borderId="0" xfId="0" applyNumberFormat="1" applyFont="1" applyFill="1"/>
    <xf numFmtId="164" fontId="9" fillId="10" borderId="13" xfId="0" applyNumberFormat="1" applyFont="1" applyFill="1" applyBorder="1" applyAlignment="1">
      <alignment vertical="top" wrapText="1"/>
    </xf>
    <xf numFmtId="14" fontId="2" fillId="0" borderId="0" xfId="0" applyNumberFormat="1" applyFont="1" applyFill="1"/>
    <xf numFmtId="0" fontId="2" fillId="2" borderId="14" xfId="0" applyFont="1" applyFill="1" applyBorder="1" applyAlignment="1">
      <alignment vertical="top" wrapText="1"/>
    </xf>
    <xf numFmtId="0" fontId="1" fillId="10" borderId="0" xfId="0" applyFont="1" applyFill="1"/>
    <xf numFmtId="0" fontId="2" fillId="12" borderId="14" xfId="0" applyFont="1" applyFill="1" applyBorder="1" applyAlignment="1">
      <alignment horizontal="left" vertical="top"/>
    </xf>
    <xf numFmtId="14" fontId="2" fillId="13" borderId="14" xfId="0" applyNumberFormat="1" applyFont="1" applyFill="1" applyBorder="1" applyAlignment="1">
      <alignment horizontal="left" vertical="top" wrapText="1"/>
    </xf>
    <xf numFmtId="0" fontId="2" fillId="13" borderId="14" xfId="0" applyFont="1" applyFill="1" applyBorder="1" applyAlignment="1">
      <alignment horizontal="left" vertical="top" wrapText="1"/>
    </xf>
    <xf numFmtId="1" fontId="2" fillId="13" borderId="14" xfId="0" applyNumberFormat="1" applyFont="1" applyFill="1" applyBorder="1" applyAlignment="1">
      <alignment horizontal="left" vertical="top" wrapText="1"/>
    </xf>
    <xf numFmtId="0" fontId="2" fillId="4" borderId="14" xfId="0" applyFont="1" applyFill="1" applyBorder="1" applyAlignment="1">
      <alignment horizontal="left" vertical="top" wrapText="1"/>
    </xf>
    <xf numFmtId="1" fontId="2" fillId="4" borderId="14" xfId="0" applyNumberFormat="1" applyFont="1" applyFill="1" applyBorder="1" applyAlignment="1">
      <alignment horizontal="left" vertical="top" wrapText="1"/>
    </xf>
    <xf numFmtId="0" fontId="2" fillId="12" borderId="14" xfId="0" applyFont="1" applyFill="1" applyBorder="1" applyAlignment="1">
      <alignment horizontal="left" vertical="top" wrapText="1"/>
    </xf>
    <xf numFmtId="0" fontId="1" fillId="12" borderId="14" xfId="0" applyFont="1" applyFill="1" applyBorder="1" applyAlignment="1">
      <alignment horizontal="left" vertical="top"/>
    </xf>
    <xf numFmtId="0" fontId="2" fillId="0" borderId="0" xfId="0" applyFont="1" applyFill="1"/>
    <xf numFmtId="0" fontId="2" fillId="4" borderId="14" xfId="0" applyFont="1" applyFill="1" applyBorder="1" applyAlignment="1">
      <alignment horizontal="left" vertical="top"/>
    </xf>
    <xf numFmtId="0" fontId="2" fillId="0" borderId="14" xfId="0" applyFont="1" applyBorder="1" applyAlignment="1">
      <alignment horizontal="left" vertical="top"/>
    </xf>
    <xf numFmtId="0" fontId="2" fillId="2" borderId="14" xfId="0" applyFont="1" applyFill="1" applyBorder="1" applyAlignment="1">
      <alignment vertical="top" wrapText="1"/>
    </xf>
    <xf numFmtId="0" fontId="2" fillId="2" borderId="14" xfId="0" applyFont="1" applyFill="1" applyBorder="1" applyAlignment="1">
      <alignment vertical="top"/>
    </xf>
    <xf numFmtId="0" fontId="4" fillId="2" borderId="3" xfId="0" applyFont="1" applyFill="1" applyBorder="1" applyAlignment="1">
      <alignment vertical="top" wrapText="1"/>
    </xf>
    <xf numFmtId="0" fontId="4" fillId="2" borderId="4" xfId="0" applyFont="1" applyFill="1" applyBorder="1" applyAlignment="1">
      <alignment vertical="top"/>
    </xf>
    <xf numFmtId="0" fontId="4" fillId="3" borderId="4" xfId="0" applyFont="1" applyFill="1" applyBorder="1" applyAlignment="1">
      <alignment horizontal="left" vertical="top"/>
    </xf>
    <xf numFmtId="0" fontId="2" fillId="3" borderId="4" xfId="0" applyFont="1" applyFill="1" applyBorder="1" applyAlignment="1">
      <alignment horizontal="left" vertical="top"/>
    </xf>
    <xf numFmtId="0" fontId="4" fillId="4" borderId="14" xfId="0" applyFont="1" applyFill="1" applyBorder="1"/>
    <xf numFmtId="3" fontId="4" fillId="0" borderId="14" xfId="0" applyNumberFormat="1" applyFont="1" applyBorder="1"/>
    <xf numFmtId="4" fontId="2" fillId="0" borderId="14" xfId="0" applyNumberFormat="1" applyFont="1" applyBorder="1"/>
    <xf numFmtId="0" fontId="3" fillId="0" borderId="0" xfId="0" applyFont="1"/>
    <xf numFmtId="0" fontId="1" fillId="0" borderId="0" xfId="0" applyFont="1" applyFill="1" applyBorder="1"/>
    <xf numFmtId="0" fontId="2" fillId="2" borderId="14" xfId="0" applyFont="1" applyFill="1" applyBorder="1" applyAlignment="1">
      <alignment vertical="top" wrapText="1"/>
    </xf>
    <xf numFmtId="14" fontId="2" fillId="10" borderId="0" xfId="0" applyNumberFormat="1" applyFont="1" applyFill="1"/>
    <xf numFmtId="0" fontId="2" fillId="10" borderId="0" xfId="0" applyFont="1" applyFill="1" applyAlignment="1">
      <alignment horizontal="center"/>
    </xf>
    <xf numFmtId="0" fontId="0" fillId="0" borderId="0" xfId="0" applyAlignment="1">
      <alignment horizontal="center"/>
    </xf>
    <xf numFmtId="0" fontId="9" fillId="12" borderId="14" xfId="0" applyFont="1" applyFill="1" applyBorder="1" applyAlignment="1">
      <alignment vertical="top" wrapText="1"/>
    </xf>
    <xf numFmtId="14" fontId="9" fillId="12" borderId="14" xfId="0" applyNumberFormat="1" applyFont="1" applyFill="1" applyBorder="1" applyAlignment="1">
      <alignment vertical="top" wrapText="1"/>
    </xf>
    <xf numFmtId="1" fontId="9" fillId="12" borderId="14" xfId="0" applyNumberFormat="1" applyFont="1" applyFill="1" applyBorder="1" applyAlignment="1">
      <alignment horizontal="center" vertical="top" wrapText="1"/>
    </xf>
    <xf numFmtId="0" fontId="9" fillId="0" borderId="14" xfId="0" applyFont="1" applyFill="1" applyBorder="1" applyAlignment="1">
      <alignment vertical="top" wrapText="1"/>
    </xf>
    <xf numFmtId="14" fontId="9" fillId="0" borderId="14" xfId="0" applyNumberFormat="1" applyFont="1" applyFill="1" applyBorder="1" applyAlignment="1">
      <alignment vertical="top" wrapText="1"/>
    </xf>
    <xf numFmtId="1" fontId="9" fillId="0" borderId="14" xfId="0" applyNumberFormat="1" applyFont="1" applyFill="1" applyBorder="1" applyAlignment="1">
      <alignment horizontal="center" vertical="top" wrapText="1"/>
    </xf>
    <xf numFmtId="0" fontId="2" fillId="10" borderId="0" xfId="0" applyFont="1" applyFill="1" applyAlignment="1">
      <alignment horizontal="left"/>
    </xf>
    <xf numFmtId="1" fontId="9" fillId="12" borderId="14" xfId="0" applyNumberFormat="1" applyFont="1" applyFill="1" applyBorder="1" applyAlignment="1">
      <alignment horizontal="left" vertical="top" wrapText="1"/>
    </xf>
    <xf numFmtId="0" fontId="0" fillId="0" borderId="0" xfId="0" applyAlignment="1">
      <alignment horizontal="left"/>
    </xf>
    <xf numFmtId="0" fontId="1" fillId="0" borderId="0" xfId="0" applyFont="1" applyAlignment="1">
      <alignment vertical="center"/>
    </xf>
    <xf numFmtId="0" fontId="17" fillId="0" borderId="0" xfId="0" applyFont="1" applyAlignment="1">
      <alignment horizontal="left" vertical="center" indent="2"/>
    </xf>
    <xf numFmtId="0" fontId="16" fillId="0" borderId="0" xfId="0" applyFont="1"/>
    <xf numFmtId="0" fontId="16" fillId="0" borderId="0" xfId="0" applyFont="1" applyAlignment="1">
      <alignment horizontal="left" vertical="center" indent="2"/>
    </xf>
    <xf numFmtId="1" fontId="9" fillId="0" borderId="14" xfId="0" applyNumberFormat="1" applyFont="1" applyFill="1" applyBorder="1" applyAlignment="1">
      <alignment horizontal="left" vertical="top" wrapText="1"/>
    </xf>
    <xf numFmtId="0" fontId="1" fillId="0" borderId="0" xfId="0" applyFont="1" applyFill="1"/>
    <xf numFmtId="0" fontId="2" fillId="3" borderId="4" xfId="0" applyFont="1" applyFill="1" applyBorder="1" applyAlignment="1">
      <alignment horizontal="left" vertical="top" wrapText="1"/>
    </xf>
    <xf numFmtId="0" fontId="0" fillId="3" borderId="4" xfId="0" applyFill="1" applyBorder="1" applyAlignment="1">
      <alignment horizontal="left" vertical="top"/>
    </xf>
    <xf numFmtId="0" fontId="2" fillId="14" borderId="14" xfId="0" applyFont="1" applyFill="1" applyBorder="1"/>
    <xf numFmtId="9" fontId="2" fillId="14" borderId="14" xfId="0" applyNumberFormat="1" applyFont="1" applyFill="1" applyBorder="1"/>
    <xf numFmtId="0" fontId="2" fillId="0" borderId="6" xfId="0" applyFont="1" applyBorder="1" applyAlignment="1">
      <alignment vertical="top" wrapText="1"/>
    </xf>
    <xf numFmtId="0" fontId="5" fillId="5" borderId="9" xfId="0" applyFont="1" applyFill="1" applyBorder="1" applyAlignment="1">
      <alignment vertical="top" wrapText="1"/>
    </xf>
    <xf numFmtId="0" fontId="5" fillId="5" borderId="10" xfId="0" applyFont="1" applyFill="1" applyBorder="1" applyAlignment="1">
      <alignment vertical="top" wrapText="1"/>
    </xf>
    <xf numFmtId="0" fontId="2" fillId="6" borderId="9" xfId="0" applyFont="1" applyFill="1" applyBorder="1" applyAlignment="1">
      <alignment vertical="top" wrapText="1"/>
    </xf>
    <xf numFmtId="0" fontId="2" fillId="7" borderId="10" xfId="0" applyFont="1" applyFill="1" applyBorder="1" applyAlignment="1">
      <alignment vertical="top" wrapText="1"/>
    </xf>
    <xf numFmtId="0" fontId="2" fillId="0" borderId="10" xfId="0" applyFont="1" applyBorder="1" applyAlignment="1">
      <alignment vertical="top" wrapText="1"/>
    </xf>
    <xf numFmtId="0" fontId="5" fillId="8" borderId="9" xfId="0" applyFont="1" applyFill="1" applyBorder="1" applyAlignment="1">
      <alignment vertical="top" wrapText="1"/>
    </xf>
    <xf numFmtId="0" fontId="5" fillId="8" borderId="10" xfId="0" applyFont="1" applyFill="1" applyBorder="1" applyAlignment="1">
      <alignment vertical="top" wrapText="1"/>
    </xf>
    <xf numFmtId="0" fontId="5" fillId="9" borderId="9" xfId="0" applyFont="1" applyFill="1" applyBorder="1" applyAlignment="1">
      <alignment vertical="top" wrapText="1"/>
    </xf>
    <xf numFmtId="14" fontId="5" fillId="9" borderId="10" xfId="0" applyNumberFormat="1" applyFont="1" applyFill="1" applyBorder="1" applyAlignment="1">
      <alignment vertical="top" wrapText="1"/>
    </xf>
    <xf numFmtId="0" fontId="5" fillId="9" borderId="10" xfId="0" applyFont="1" applyFill="1" applyBorder="1" applyAlignment="1">
      <alignment vertical="top" wrapText="1"/>
    </xf>
    <xf numFmtId="0" fontId="2" fillId="7" borderId="12" xfId="0" applyFont="1" applyFill="1" applyBorder="1" applyAlignment="1">
      <alignment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6" borderId="13" xfId="0" applyFont="1" applyFill="1" applyBorder="1" applyAlignment="1">
      <alignment vertical="top" wrapText="1"/>
    </xf>
    <xf numFmtId="0" fontId="2" fillId="7" borderId="13" xfId="0" applyFont="1" applyFill="1" applyBorder="1" applyAlignment="1">
      <alignment vertical="top" wrapText="1"/>
    </xf>
    <xf numFmtId="0" fontId="5" fillId="0" borderId="0" xfId="0" applyFont="1"/>
    <xf numFmtId="0" fontId="1" fillId="6" borderId="13" xfId="0" applyFont="1" applyFill="1" applyBorder="1" applyAlignment="1">
      <alignment vertical="top" wrapText="1"/>
    </xf>
    <xf numFmtId="0" fontId="2" fillId="2" borderId="14" xfId="0" applyFont="1" applyFill="1" applyBorder="1" applyAlignment="1">
      <alignment vertical="top" wrapText="1"/>
    </xf>
    <xf numFmtId="0" fontId="7" fillId="12" borderId="14" xfId="0" applyFont="1" applyFill="1" applyBorder="1" applyAlignment="1">
      <alignment vertical="top" wrapText="1"/>
    </xf>
    <xf numFmtId="0" fontId="7" fillId="12" borderId="14" xfId="0" applyFont="1" applyFill="1" applyBorder="1" applyAlignment="1">
      <alignment vertical="top"/>
    </xf>
    <xf numFmtId="0" fontId="7" fillId="12" borderId="14" xfId="2" applyFont="1" applyFill="1" applyBorder="1" applyAlignment="1">
      <alignment vertical="top" wrapText="1"/>
    </xf>
    <xf numFmtId="0" fontId="7" fillId="2" borderId="14" xfId="0" applyFont="1" applyFill="1" applyBorder="1" applyAlignment="1">
      <alignment vertical="top" wrapText="1"/>
    </xf>
    <xf numFmtId="0" fontId="7" fillId="2" borderId="14" xfId="0" applyFont="1" applyFill="1" applyBorder="1" applyAlignment="1">
      <alignment vertical="top"/>
    </xf>
    <xf numFmtId="0" fontId="2" fillId="0" borderId="0" xfId="0" applyFont="1" applyAlignment="1">
      <alignment vertical="top"/>
    </xf>
    <xf numFmtId="0" fontId="2" fillId="14" borderId="17" xfId="0" applyFont="1" applyFill="1" applyBorder="1" applyAlignment="1">
      <alignment vertical="top"/>
    </xf>
    <xf numFmtId="0" fontId="2" fillId="14" borderId="14" xfId="0" applyFont="1" applyFill="1" applyBorder="1" applyAlignment="1">
      <alignment vertical="top"/>
    </xf>
    <xf numFmtId="0" fontId="2" fillId="14" borderId="17" xfId="0" applyFont="1" applyFill="1" applyBorder="1"/>
    <xf numFmtId="9" fontId="2" fillId="14" borderId="17" xfId="0" applyNumberFormat="1" applyFont="1" applyFill="1" applyBorder="1"/>
    <xf numFmtId="0" fontId="24" fillId="12" borderId="14" xfId="1" applyFont="1" applyFill="1" applyBorder="1" applyAlignment="1">
      <alignment vertical="top" wrapText="1"/>
    </xf>
    <xf numFmtId="0" fontId="24" fillId="12" borderId="16" xfId="1" applyFont="1" applyFill="1" applyBorder="1" applyAlignment="1">
      <alignment vertical="top" wrapText="1"/>
    </xf>
    <xf numFmtId="0" fontId="24" fillId="12" borderId="14" xfId="1" applyFont="1" applyFill="1" applyBorder="1" applyAlignment="1">
      <alignment vertical="top"/>
    </xf>
    <xf numFmtId="0" fontId="24" fillId="12" borderId="14" xfId="2" applyFont="1" applyFill="1" applyBorder="1" applyAlignment="1">
      <alignment vertical="top" wrapText="1"/>
    </xf>
    <xf numFmtId="0" fontId="24" fillId="12" borderId="14" xfId="0" applyFont="1" applyFill="1" applyBorder="1" applyAlignment="1">
      <alignment vertical="top" wrapText="1"/>
    </xf>
    <xf numFmtId="0" fontId="26" fillId="0" borderId="0" xfId="3" applyAlignment="1" applyProtection="1">
      <alignment wrapText="1"/>
    </xf>
    <xf numFmtId="0" fontId="25" fillId="0" borderId="0" xfId="0" applyFont="1" applyAlignment="1">
      <alignment wrapText="1"/>
    </xf>
    <xf numFmtId="0" fontId="26" fillId="3" borderId="4" xfId="3" applyFill="1" applyBorder="1" applyAlignment="1" applyProtection="1">
      <alignment horizontal="left" vertical="top"/>
    </xf>
    <xf numFmtId="0" fontId="2" fillId="2" borderId="14" xfId="0" applyFont="1" applyFill="1" applyBorder="1" applyAlignment="1">
      <alignment vertical="top" wrapText="1"/>
    </xf>
    <xf numFmtId="0" fontId="2" fillId="2" borderId="14" xfId="0" applyFont="1" applyFill="1" applyBorder="1" applyAlignment="1">
      <alignment vertical="top" wrapText="1"/>
    </xf>
    <xf numFmtId="0" fontId="2" fillId="12" borderId="14" xfId="1" applyFont="1" applyFill="1" applyBorder="1" applyAlignment="1">
      <alignment vertical="top" wrapText="1"/>
    </xf>
    <xf numFmtId="0" fontId="2" fillId="12" borderId="16" xfId="1" applyFont="1" applyFill="1" applyBorder="1" applyAlignment="1">
      <alignment vertical="top" wrapText="1"/>
    </xf>
    <xf numFmtId="0" fontId="7" fillId="12" borderId="16" xfId="1" applyFont="1" applyFill="1" applyBorder="1" applyAlignment="1">
      <alignment vertical="top" wrapText="1"/>
    </xf>
    <xf numFmtId="0" fontId="24" fillId="2" borderId="14" xfId="0" applyFont="1" applyFill="1" applyBorder="1" applyAlignment="1">
      <alignment vertical="top" wrapText="1"/>
    </xf>
    <xf numFmtId="0" fontId="7" fillId="12" borderId="14" xfId="1" applyFont="1" applyFill="1" applyBorder="1" applyAlignment="1">
      <alignment vertical="top" wrapText="1"/>
    </xf>
    <xf numFmtId="0" fontId="7" fillId="12" borderId="14" xfId="1" applyFont="1" applyFill="1" applyBorder="1" applyAlignment="1">
      <alignment vertical="top"/>
    </xf>
    <xf numFmtId="0" fontId="24" fillId="2" borderId="14" xfId="0" applyFont="1" applyFill="1" applyBorder="1" applyAlignment="1">
      <alignment vertical="top"/>
    </xf>
    <xf numFmtId="0" fontId="24" fillId="0" borderId="0" xfId="0" applyFont="1"/>
    <xf numFmtId="0" fontId="24" fillId="12" borderId="14" xfId="0" applyFont="1" applyFill="1" applyBorder="1" applyAlignment="1">
      <alignment vertical="top"/>
    </xf>
    <xf numFmtId="0" fontId="27" fillId="0" borderId="0" xfId="0" applyFont="1"/>
    <xf numFmtId="0" fontId="7" fillId="0" borderId="0" xfId="0" applyFont="1"/>
    <xf numFmtId="0" fontId="22" fillId="0" borderId="0" xfId="0" applyFont="1"/>
    <xf numFmtId="0" fontId="29" fillId="0" borderId="0" xfId="0" applyFont="1"/>
    <xf numFmtId="0" fontId="2" fillId="2" borderId="14" xfId="0" applyFont="1" applyFill="1" applyBorder="1" applyAlignment="1" applyProtection="1">
      <alignment vertical="top" wrapText="1"/>
      <protection locked="0"/>
    </xf>
    <xf numFmtId="0" fontId="0" fillId="0" borderId="0" xfId="0" applyProtection="1">
      <protection locked="0"/>
    </xf>
    <xf numFmtId="14" fontId="9" fillId="4" borderId="14" xfId="0" applyNumberFormat="1" applyFont="1" applyFill="1" applyBorder="1" applyAlignment="1" applyProtection="1">
      <alignment vertical="top" wrapText="1"/>
      <protection locked="0"/>
    </xf>
    <xf numFmtId="14" fontId="2" fillId="13" borderId="14" xfId="0" applyNumberFormat="1" applyFont="1" applyFill="1" applyBorder="1" applyAlignment="1" applyProtection="1">
      <alignment horizontal="left" vertical="top" wrapText="1"/>
      <protection locked="0"/>
    </xf>
    <xf numFmtId="14" fontId="9" fillId="0" borderId="14" xfId="0" applyNumberFormat="1" applyFont="1" applyFill="1" applyBorder="1" applyAlignment="1" applyProtection="1">
      <alignment vertical="top" wrapText="1"/>
      <protection locked="0"/>
    </xf>
    <xf numFmtId="0" fontId="2" fillId="7" borderId="10" xfId="0" applyFont="1" applyFill="1" applyBorder="1" applyAlignment="1" applyProtection="1">
      <alignment vertical="top" wrapText="1"/>
      <protection locked="0"/>
    </xf>
    <xf numFmtId="0" fontId="7" fillId="12" borderId="14" xfId="0" applyFont="1" applyFill="1" applyBorder="1" applyAlignment="1" applyProtection="1">
      <alignment vertical="top" wrapText="1"/>
      <protection locked="0"/>
    </xf>
    <xf numFmtId="0" fontId="2" fillId="2" borderId="4" xfId="0" applyFont="1" applyFill="1" applyBorder="1" applyAlignment="1" applyProtection="1">
      <alignment vertical="top"/>
      <protection locked="0"/>
    </xf>
    <xf numFmtId="0" fontId="0" fillId="0" borderId="0" xfId="0" applyAlignment="1">
      <alignment wrapText="1"/>
    </xf>
    <xf numFmtId="0" fontId="0" fillId="0" borderId="0" xfId="0" applyAlignment="1">
      <alignment horizontal="left" wrapText="1" indent="1"/>
    </xf>
    <xf numFmtId="0" fontId="0" fillId="0" borderId="0" xfId="0" applyAlignment="1"/>
    <xf numFmtId="0" fontId="2" fillId="2" borderId="14" xfId="0" applyFont="1" applyFill="1" applyBorder="1" applyAlignment="1">
      <alignment vertical="top" wrapText="1"/>
    </xf>
    <xf numFmtId="0" fontId="30" fillId="17" borderId="14" xfId="0" applyFont="1" applyFill="1" applyBorder="1" applyAlignment="1">
      <alignment vertical="top" wrapText="1"/>
    </xf>
    <xf numFmtId="0" fontId="30" fillId="17" borderId="14" xfId="0" applyFont="1" applyFill="1" applyBorder="1" applyAlignment="1">
      <alignment vertical="top"/>
    </xf>
    <xf numFmtId="0" fontId="30" fillId="17" borderId="14" xfId="0" applyFont="1" applyFill="1" applyBorder="1"/>
    <xf numFmtId="9" fontId="30" fillId="17" borderId="14" xfId="0" applyNumberFormat="1" applyFont="1" applyFill="1" applyBorder="1"/>
    <xf numFmtId="0" fontId="30" fillId="17" borderId="14" xfId="0" applyFont="1" applyFill="1" applyBorder="1" applyAlignment="1">
      <alignment horizontal="center" vertical="top" wrapText="1"/>
    </xf>
    <xf numFmtId="0" fontId="30" fillId="17" borderId="14" xfId="0" applyFont="1" applyFill="1" applyBorder="1" applyAlignment="1">
      <alignment horizontal="right" vertical="top" wrapText="1"/>
    </xf>
    <xf numFmtId="0" fontId="30" fillId="17" borderId="1" xfId="0" applyFont="1" applyFill="1" applyBorder="1" applyAlignment="1">
      <alignment vertical="top" wrapText="1"/>
    </xf>
    <xf numFmtId="0" fontId="30" fillId="17" borderId="2" xfId="0" applyFont="1" applyFill="1" applyBorder="1" applyAlignment="1">
      <alignment vertical="top"/>
    </xf>
    <xf numFmtId="0" fontId="30" fillId="17" borderId="2" xfId="0" applyFont="1" applyFill="1" applyBorder="1" applyAlignment="1">
      <alignment horizontal="left" vertical="top"/>
    </xf>
    <xf numFmtId="0" fontId="30" fillId="17" borderId="3" xfId="0" applyFont="1" applyFill="1" applyBorder="1" applyAlignment="1">
      <alignment vertical="top" wrapText="1"/>
    </xf>
    <xf numFmtId="0" fontId="30" fillId="17" borderId="4" xfId="0" applyFont="1" applyFill="1" applyBorder="1" applyAlignment="1">
      <alignment vertical="top"/>
    </xf>
    <xf numFmtId="0" fontId="30" fillId="17" borderId="4" xfId="0" applyFont="1" applyFill="1" applyBorder="1" applyAlignment="1">
      <alignment horizontal="left" vertical="top"/>
    </xf>
    <xf numFmtId="0" fontId="2" fillId="2" borderId="14" xfId="0" applyFont="1" applyFill="1" applyBorder="1" applyAlignment="1">
      <alignment vertical="top" wrapText="1"/>
    </xf>
    <xf numFmtId="0" fontId="6" fillId="17" borderId="5" xfId="0" applyFont="1" applyFill="1" applyBorder="1" applyAlignment="1">
      <alignment vertical="top" wrapText="1"/>
    </xf>
    <xf numFmtId="0" fontId="6" fillId="17" borderId="6" xfId="0" applyFont="1" applyFill="1" applyBorder="1" applyAlignment="1">
      <alignment vertical="top" wrapText="1"/>
    </xf>
    <xf numFmtId="0" fontId="6" fillId="17" borderId="7" xfId="0" applyFont="1" applyFill="1" applyBorder="1" applyAlignment="1">
      <alignment vertical="top" wrapText="1"/>
    </xf>
    <xf numFmtId="0" fontId="6" fillId="17" borderId="8" xfId="0" applyFont="1" applyFill="1" applyBorder="1" applyAlignment="1">
      <alignment vertical="top" wrapText="1"/>
    </xf>
    <xf numFmtId="0" fontId="1" fillId="17" borderId="14" xfId="0" applyFont="1" applyFill="1" applyBorder="1"/>
    <xf numFmtId="0" fontId="2" fillId="17" borderId="14" xfId="0" applyFont="1" applyFill="1" applyBorder="1"/>
    <xf numFmtId="0" fontId="6" fillId="17" borderId="9" xfId="0" applyFont="1" applyFill="1" applyBorder="1" applyAlignment="1">
      <alignment vertical="top" wrapText="1"/>
    </xf>
    <xf numFmtId="0" fontId="6" fillId="17" borderId="10" xfId="0" applyFont="1" applyFill="1" applyBorder="1" applyAlignment="1">
      <alignment vertical="top" wrapText="1"/>
    </xf>
    <xf numFmtId="0" fontId="11" fillId="17" borderId="14" xfId="0" applyFont="1" applyFill="1" applyBorder="1" applyAlignment="1">
      <alignment vertical="top" wrapText="1"/>
    </xf>
    <xf numFmtId="0" fontId="11" fillId="17" borderId="14" xfId="0" applyFont="1" applyFill="1" applyBorder="1" applyAlignment="1">
      <alignment horizontal="center" vertical="top" wrapText="1"/>
    </xf>
    <xf numFmtId="0" fontId="11" fillId="17" borderId="14" xfId="0" applyFont="1" applyFill="1" applyBorder="1" applyAlignment="1">
      <alignment horizontal="left" vertical="top" wrapText="1"/>
    </xf>
    <xf numFmtId="0" fontId="6" fillId="17" borderId="14" xfId="0" applyFont="1" applyFill="1" applyBorder="1" applyAlignment="1">
      <alignment horizontal="left" vertical="top" wrapText="1"/>
    </xf>
    <xf numFmtId="0" fontId="11" fillId="17" borderId="7" xfId="0" quotePrefix="1" applyFont="1" applyFill="1" applyBorder="1" applyAlignment="1">
      <alignment vertical="top" wrapText="1"/>
    </xf>
    <xf numFmtId="0" fontId="11" fillId="17" borderId="8" xfId="0" applyFont="1" applyFill="1" applyBorder="1" applyAlignment="1">
      <alignment vertical="top" wrapText="1"/>
    </xf>
    <xf numFmtId="0" fontId="7" fillId="0" borderId="14" xfId="0" applyFont="1" applyBorder="1" applyAlignment="1">
      <alignment horizontal="center" vertical="top" wrapText="1"/>
    </xf>
    <xf numFmtId="0" fontId="2" fillId="18" borderId="14" xfId="0" applyFont="1" applyFill="1" applyBorder="1"/>
    <xf numFmtId="0" fontId="24" fillId="18" borderId="14" xfId="0" applyFont="1" applyFill="1" applyBorder="1"/>
    <xf numFmtId="0" fontId="29" fillId="18" borderId="14" xfId="0" applyFont="1" applyFill="1" applyBorder="1"/>
    <xf numFmtId="0" fontId="31" fillId="18" borderId="14" xfId="0" applyFont="1" applyFill="1" applyBorder="1"/>
    <xf numFmtId="0" fontId="7" fillId="18" borderId="14" xfId="0" applyFont="1" applyFill="1" applyBorder="1"/>
    <xf numFmtId="0" fontId="24" fillId="18" borderId="17" xfId="0" applyFont="1" applyFill="1" applyBorder="1"/>
    <xf numFmtId="0" fontId="2" fillId="18" borderId="17" xfId="0" applyFont="1" applyFill="1" applyBorder="1"/>
    <xf numFmtId="0" fontId="30" fillId="17" borderId="14" xfId="0" applyFont="1" applyFill="1" applyBorder="1" applyAlignment="1">
      <alignment horizontal="left" vertical="top" wrapText="1"/>
    </xf>
    <xf numFmtId="0" fontId="2" fillId="0" borderId="14" xfId="0" applyFont="1" applyFill="1" applyBorder="1" applyAlignment="1">
      <alignment horizontal="left" vertical="top" wrapText="1"/>
    </xf>
    <xf numFmtId="0" fontId="1" fillId="0" borderId="14" xfId="0" applyFont="1" applyBorder="1" applyAlignment="1">
      <alignment horizontal="left"/>
    </xf>
    <xf numFmtId="0" fontId="2" fillId="10" borderId="14" xfId="0" applyFont="1" applyFill="1" applyBorder="1" applyAlignment="1">
      <alignment horizontal="left" vertical="top" wrapText="1"/>
    </xf>
    <xf numFmtId="0" fontId="2" fillId="0" borderId="14" xfId="0" applyFont="1" applyBorder="1" applyAlignment="1">
      <alignment horizontal="left"/>
    </xf>
    <xf numFmtId="0" fontId="24" fillId="0" borderId="14" xfId="0" applyFont="1" applyBorder="1" applyAlignment="1">
      <alignment horizontal="left"/>
    </xf>
    <xf numFmtId="0" fontId="24" fillId="0" borderId="14" xfId="0" applyFont="1" applyFill="1" applyBorder="1" applyAlignment="1">
      <alignment horizontal="left" vertical="top" wrapText="1"/>
    </xf>
    <xf numFmtId="0" fontId="29" fillId="0" borderId="14" xfId="0" applyFont="1" applyFill="1" applyBorder="1" applyAlignment="1">
      <alignment horizontal="left" vertical="top" wrapText="1"/>
    </xf>
    <xf numFmtId="0" fontId="24" fillId="10" borderId="14" xfId="0" applyFont="1" applyFill="1" applyBorder="1" applyAlignment="1">
      <alignment horizontal="left" vertical="top" wrapText="1"/>
    </xf>
    <xf numFmtId="0" fontId="18" fillId="10" borderId="14" xfId="0" applyFont="1" applyFill="1" applyBorder="1" applyAlignment="1">
      <alignment horizontal="left" vertical="top" wrapText="1"/>
    </xf>
    <xf numFmtId="0" fontId="7" fillId="10" borderId="14" xfId="0" applyFont="1" applyFill="1" applyBorder="1" applyAlignment="1">
      <alignment horizontal="left" vertical="top" wrapText="1"/>
    </xf>
    <xf numFmtId="0" fontId="7" fillId="10" borderId="14" xfId="0" applyFont="1" applyFill="1" applyBorder="1" applyAlignment="1">
      <alignment horizontal="left"/>
    </xf>
    <xf numFmtId="0" fontId="24" fillId="10" borderId="14" xfId="0" applyFont="1" applyFill="1" applyBorder="1" applyAlignment="1">
      <alignment horizontal="left"/>
    </xf>
    <xf numFmtId="9" fontId="2" fillId="0" borderId="14" xfId="0" applyNumberFormat="1" applyFont="1" applyFill="1" applyBorder="1" applyAlignment="1">
      <alignment horizontal="left" vertical="top" wrapText="1"/>
    </xf>
    <xf numFmtId="0" fontId="2" fillId="0" borderId="0" xfId="0" applyFont="1" applyAlignment="1">
      <alignment horizontal="left"/>
    </xf>
    <xf numFmtId="0" fontId="30" fillId="17" borderId="14" xfId="0" applyFont="1" applyFill="1" applyBorder="1" applyAlignment="1">
      <alignment horizontal="center" vertical="top"/>
    </xf>
    <xf numFmtId="0" fontId="2" fillId="18" borderId="14" xfId="0" applyFont="1" applyFill="1" applyBorder="1" applyAlignment="1">
      <alignment horizontal="center" vertical="top"/>
    </xf>
    <xf numFmtId="0" fontId="24" fillId="0" borderId="14" xfId="0" applyFont="1" applyBorder="1" applyAlignment="1">
      <alignment horizontal="center" vertical="top"/>
    </xf>
    <xf numFmtId="0" fontId="1" fillId="18" borderId="14" xfId="0" applyFont="1" applyFill="1" applyBorder="1" applyAlignment="1">
      <alignment horizontal="center" vertical="top"/>
    </xf>
    <xf numFmtId="0" fontId="24" fillId="18" borderId="14" xfId="0" applyFont="1" applyFill="1" applyBorder="1" applyAlignment="1">
      <alignment horizontal="center" vertical="top"/>
    </xf>
    <xf numFmtId="0" fontId="2" fillId="0" borderId="14" xfId="0" applyFont="1" applyBorder="1" applyAlignment="1">
      <alignment horizontal="center" vertical="top"/>
    </xf>
    <xf numFmtId="0" fontId="2" fillId="10" borderId="14" xfId="0" applyFont="1" applyFill="1" applyBorder="1" applyAlignment="1">
      <alignment horizontal="center" vertical="top"/>
    </xf>
    <xf numFmtId="0" fontId="29" fillId="18" borderId="14" xfId="0" applyFont="1" applyFill="1" applyBorder="1" applyAlignment="1">
      <alignment horizontal="center" vertical="top"/>
    </xf>
    <xf numFmtId="0" fontId="24" fillId="10" borderId="14" xfId="0" applyFont="1" applyFill="1" applyBorder="1" applyAlignment="1">
      <alignment horizontal="center" vertical="top"/>
    </xf>
    <xf numFmtId="0" fontId="31" fillId="18" borderId="14" xfId="0" applyFont="1" applyFill="1" applyBorder="1" applyAlignment="1">
      <alignment horizontal="center" vertical="top"/>
    </xf>
    <xf numFmtId="0" fontId="30" fillId="18" borderId="14" xfId="0" applyFont="1" applyFill="1" applyBorder="1" applyAlignment="1">
      <alignment horizontal="center" vertical="top"/>
    </xf>
    <xf numFmtId="0" fontId="7" fillId="10" borderId="14" xfId="0" applyFont="1" applyFill="1" applyBorder="1" applyAlignment="1">
      <alignment horizontal="center" vertical="top"/>
    </xf>
    <xf numFmtId="0" fontId="7" fillId="18" borderId="14" xfId="0" applyFont="1" applyFill="1" applyBorder="1" applyAlignment="1">
      <alignment horizontal="center" vertical="top"/>
    </xf>
    <xf numFmtId="0" fontId="24" fillId="18" borderId="17" xfId="0" applyFont="1" applyFill="1" applyBorder="1" applyAlignment="1">
      <alignment horizontal="center" vertical="top"/>
    </xf>
    <xf numFmtId="0" fontId="2" fillId="0" borderId="17" xfId="0" applyFont="1" applyBorder="1" applyAlignment="1">
      <alignment horizontal="center" vertical="top"/>
    </xf>
    <xf numFmtId="0" fontId="1" fillId="14" borderId="17" xfId="0" applyFont="1" applyFill="1" applyBorder="1" applyAlignment="1">
      <alignment horizontal="center" vertical="top"/>
    </xf>
    <xf numFmtId="0" fontId="2" fillId="14" borderId="17" xfId="0" applyFont="1" applyFill="1" applyBorder="1" applyAlignment="1">
      <alignment horizontal="center" vertical="top"/>
    </xf>
    <xf numFmtId="0" fontId="2" fillId="14" borderId="14" xfId="0" applyFont="1" applyFill="1" applyBorder="1" applyAlignment="1">
      <alignment horizontal="center" vertical="top"/>
    </xf>
    <xf numFmtId="0" fontId="2" fillId="0" borderId="0" xfId="0" applyFont="1" applyAlignment="1">
      <alignment horizontal="center" vertical="top"/>
    </xf>
    <xf numFmtId="0" fontId="7" fillId="0" borderId="14" xfId="0" applyFont="1" applyBorder="1" applyAlignment="1">
      <alignment horizontal="center" vertical="top"/>
    </xf>
    <xf numFmtId="0" fontId="2" fillId="2" borderId="14" xfId="0" applyFont="1" applyFill="1" applyBorder="1" applyAlignment="1">
      <alignment vertical="top" wrapText="1"/>
    </xf>
    <xf numFmtId="0" fontId="2" fillId="6" borderId="13" xfId="0" applyFont="1" applyFill="1" applyBorder="1" applyAlignment="1">
      <alignment vertical="top" wrapText="1"/>
    </xf>
    <xf numFmtId="0" fontId="2" fillId="6" borderId="11" xfId="0" applyFont="1" applyFill="1" applyBorder="1" applyAlignment="1">
      <alignment vertical="top" wrapText="1"/>
    </xf>
    <xf numFmtId="0" fontId="2" fillId="6" borderId="9" xfId="0" applyFont="1" applyFill="1" applyBorder="1" applyAlignment="1">
      <alignment vertical="top" wrapText="1"/>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B1" sqref="B1"/>
    </sheetView>
  </sheetViews>
  <sheetFormatPr defaultRowHeight="14.4"/>
  <cols>
    <col min="1" max="1" width="5.5546875" customWidth="1"/>
    <col min="2" max="2" width="32.44140625" customWidth="1"/>
    <col min="3" max="3" width="48.5546875" style="120" customWidth="1"/>
  </cols>
  <sheetData>
    <row r="1" spans="1:6" ht="15" thickBot="1">
      <c r="A1" s="201"/>
      <c r="B1" s="202" t="s">
        <v>923</v>
      </c>
      <c r="C1" s="203" t="s">
        <v>0</v>
      </c>
    </row>
    <row r="2" spans="1:6" ht="15" thickBot="1">
      <c r="A2" s="1"/>
      <c r="B2" s="2" t="s">
        <v>1</v>
      </c>
      <c r="C2" s="102"/>
    </row>
    <row r="3" spans="1:6" ht="15" thickBot="1">
      <c r="A3" s="3" t="s">
        <v>2</v>
      </c>
      <c r="B3" s="4" t="s">
        <v>3</v>
      </c>
      <c r="C3" s="102"/>
      <c r="F3" s="165"/>
    </row>
    <row r="4" spans="1:6" ht="15" thickBot="1">
      <c r="A4" s="3" t="s">
        <v>4</v>
      </c>
      <c r="B4" s="4" t="s">
        <v>5</v>
      </c>
      <c r="C4" s="102"/>
      <c r="F4" s="165"/>
    </row>
    <row r="5" spans="1:6" ht="15" thickBot="1">
      <c r="A5" s="3" t="s">
        <v>6</v>
      </c>
      <c r="B5" s="4" t="s">
        <v>7</v>
      </c>
      <c r="C5" s="102"/>
      <c r="F5" s="166"/>
    </row>
    <row r="6" spans="1:6" ht="15" thickBot="1">
      <c r="A6" s="3" t="s">
        <v>8</v>
      </c>
      <c r="B6" s="190" t="s">
        <v>9</v>
      </c>
      <c r="C6" s="102"/>
      <c r="F6" s="166"/>
    </row>
    <row r="7" spans="1:6" ht="15" thickBot="1">
      <c r="A7" s="3" t="s">
        <v>10</v>
      </c>
      <c r="B7" s="4" t="s">
        <v>11</v>
      </c>
      <c r="C7" s="102"/>
    </row>
    <row r="8" spans="1:6" ht="15" thickBot="1">
      <c r="A8" s="3" t="s">
        <v>12</v>
      </c>
      <c r="B8" s="4" t="s">
        <v>14</v>
      </c>
      <c r="C8" s="167"/>
    </row>
    <row r="9" spans="1:6" ht="15" thickBot="1">
      <c r="A9" s="3" t="s">
        <v>13</v>
      </c>
      <c r="B9" s="4" t="s">
        <v>16</v>
      </c>
      <c r="C9" s="167"/>
    </row>
    <row r="10" spans="1:6" ht="15" thickBot="1">
      <c r="A10" s="3" t="s">
        <v>15</v>
      </c>
      <c r="B10" s="4" t="s">
        <v>18</v>
      </c>
      <c r="C10" s="102"/>
    </row>
    <row r="11" spans="1:6" ht="15" thickBot="1">
      <c r="A11" s="3" t="s">
        <v>17</v>
      </c>
      <c r="B11" s="4" t="s">
        <v>20</v>
      </c>
      <c r="C11" s="127"/>
    </row>
    <row r="12" spans="1:6" ht="15" thickBot="1">
      <c r="A12" s="3" t="s">
        <v>19</v>
      </c>
      <c r="B12" s="4" t="s">
        <v>22</v>
      </c>
      <c r="C12" s="102"/>
    </row>
    <row r="13" spans="1:6" ht="15" thickBot="1">
      <c r="A13" s="3" t="s">
        <v>21</v>
      </c>
      <c r="B13" s="4" t="s">
        <v>24</v>
      </c>
      <c r="C13" s="102"/>
    </row>
    <row r="14" spans="1:6" ht="15" thickBot="1">
      <c r="A14" s="3" t="s">
        <v>23</v>
      </c>
      <c r="B14" s="5" t="s">
        <v>934</v>
      </c>
      <c r="C14" s="102"/>
    </row>
    <row r="15" spans="1:6" ht="15" thickBot="1">
      <c r="A15" s="3" t="s">
        <v>25</v>
      </c>
      <c r="B15" s="5" t="s">
        <v>933</v>
      </c>
      <c r="C15" s="102"/>
    </row>
    <row r="16" spans="1:6" ht="15" thickBot="1">
      <c r="A16" s="3" t="s">
        <v>26</v>
      </c>
      <c r="B16" s="4" t="s">
        <v>28</v>
      </c>
      <c r="C16" s="102"/>
    </row>
    <row r="17" spans="1:3" ht="31.5" customHeight="1" thickBot="1">
      <c r="A17" s="3" t="s">
        <v>27</v>
      </c>
      <c r="B17" s="5" t="s">
        <v>382</v>
      </c>
      <c r="C17" s="102"/>
    </row>
    <row r="18" spans="1:3" ht="15" thickBot="1">
      <c r="A18" s="3" t="s">
        <v>29</v>
      </c>
      <c r="B18" s="4" t="s">
        <v>31</v>
      </c>
      <c r="C18" s="102"/>
    </row>
    <row r="19" spans="1:3" ht="15" thickBot="1">
      <c r="A19" s="3" t="s">
        <v>30</v>
      </c>
      <c r="B19" s="4" t="s">
        <v>33</v>
      </c>
      <c r="C19" s="102"/>
    </row>
    <row r="20" spans="1:3" ht="15" thickBot="1">
      <c r="A20" s="3" t="s">
        <v>32</v>
      </c>
      <c r="B20" s="4" t="s">
        <v>35</v>
      </c>
      <c r="C20" s="102"/>
    </row>
    <row r="21" spans="1:3" ht="15" thickBot="1">
      <c r="A21" s="3" t="s">
        <v>34</v>
      </c>
      <c r="B21" s="4" t="s">
        <v>52</v>
      </c>
      <c r="C21" s="102"/>
    </row>
    <row r="22" spans="1:3" ht="15" thickBot="1">
      <c r="A22" s="99" t="s">
        <v>36</v>
      </c>
      <c r="B22" s="100" t="s">
        <v>296</v>
      </c>
      <c r="C22" s="102"/>
    </row>
    <row r="23" spans="1:3" ht="15" thickBot="1">
      <c r="A23" s="204"/>
      <c r="B23" s="205" t="s">
        <v>37</v>
      </c>
      <c r="C23" s="206" t="s">
        <v>38</v>
      </c>
    </row>
    <row r="24" spans="1:3" ht="15" thickBot="1">
      <c r="A24" s="3" t="s">
        <v>39</v>
      </c>
      <c r="B24" s="4" t="s">
        <v>40</v>
      </c>
      <c r="C24" s="102"/>
    </row>
    <row r="25" spans="1:3" ht="15" thickBot="1">
      <c r="A25" s="3" t="s">
        <v>41</v>
      </c>
      <c r="B25" s="4" t="s">
        <v>343</v>
      </c>
      <c r="C25" s="102"/>
    </row>
    <row r="26" spans="1:3" ht="15" thickBot="1">
      <c r="A26" s="3" t="s">
        <v>42</v>
      </c>
      <c r="B26" s="4" t="s">
        <v>344</v>
      </c>
      <c r="C26" s="102"/>
    </row>
    <row r="27" spans="1:3" ht="15" thickBot="1">
      <c r="A27" s="3" t="s">
        <v>43</v>
      </c>
      <c r="B27" s="4" t="s">
        <v>279</v>
      </c>
      <c r="C27" s="128"/>
    </row>
    <row r="28" spans="1:3" ht="15" thickBot="1">
      <c r="A28" s="3" t="s">
        <v>44</v>
      </c>
      <c r="B28" s="4" t="s">
        <v>276</v>
      </c>
      <c r="C28" s="102"/>
    </row>
    <row r="29" spans="1:3" ht="15" thickBot="1">
      <c r="A29" s="3" t="s">
        <v>45</v>
      </c>
      <c r="B29" s="4" t="s">
        <v>345</v>
      </c>
      <c r="C29" s="128"/>
    </row>
    <row r="30" spans="1:3" ht="15" thickBot="1">
      <c r="A30" s="3" t="s">
        <v>46</v>
      </c>
      <c r="B30" s="4" t="s">
        <v>346</v>
      </c>
      <c r="C30" s="128"/>
    </row>
    <row r="31" spans="1:3" ht="15" thickBot="1">
      <c r="A31" s="3" t="s">
        <v>47</v>
      </c>
      <c r="B31" s="4" t="s">
        <v>277</v>
      </c>
      <c r="C31" s="102"/>
    </row>
    <row r="32" spans="1:3" ht="15" thickBot="1">
      <c r="A32" s="3" t="s">
        <v>49</v>
      </c>
      <c r="B32" s="4" t="s">
        <v>278</v>
      </c>
      <c r="C32" s="167"/>
    </row>
    <row r="33" spans="1:3" ht="15" thickBot="1">
      <c r="A33" s="3" t="s">
        <v>50</v>
      </c>
      <c r="B33" s="4" t="s">
        <v>48</v>
      </c>
      <c r="C33" s="102"/>
    </row>
    <row r="34" spans="1:3" ht="15" thickBot="1">
      <c r="A34" s="3" t="s">
        <v>51</v>
      </c>
      <c r="B34" s="4" t="s">
        <v>383</v>
      </c>
      <c r="C34" s="102"/>
    </row>
    <row r="35" spans="1:3" ht="15" thickBot="1">
      <c r="A35" s="3" t="s">
        <v>347</v>
      </c>
      <c r="B35" s="4" t="s">
        <v>384</v>
      </c>
      <c r="C35" s="102"/>
    </row>
    <row r="36" spans="1:3" ht="21" thickBot="1">
      <c r="A36" s="3" t="s">
        <v>385</v>
      </c>
      <c r="B36" s="5" t="s">
        <v>275</v>
      </c>
      <c r="C36" s="101"/>
    </row>
  </sheetData>
  <customSheetViews>
    <customSheetView guid="{00A825A0-F9D9-45CB-B60E-5152BA520B9A}">
      <selection activeCell="B6" sqref="B6"/>
      <pageMargins left="0.7" right="0.7" top="0.75" bottom="0.75" header="0.3" footer="0.3"/>
      <pageSetup paperSize="9" orientation="portrait" r:id="rId1"/>
      <headerFooter>
        <oddHeader>&amp;CA.Virksomhedsdata</oddHeader>
        <oddFooter>Side &amp;P af &amp;N</oddFooter>
      </headerFooter>
    </customSheetView>
    <customSheetView guid="{507F482F-13C0-4805-AED4-AEDBC347912B}">
      <selection activeCell="B1" sqref="B1"/>
      <pageMargins left="0.7" right="0.7" top="0.75" bottom="0.75" header="0.3" footer="0.3"/>
      <pageSetup paperSize="9" orientation="portrait" r:id="rId2"/>
      <headerFooter>
        <oddHeader>&amp;CA.Virksomhedsdata</oddHeader>
        <oddFooter>Side &amp;P af &amp;N</oddFooter>
      </headerFooter>
    </customSheetView>
  </customSheetViews>
  <pageMargins left="0.7" right="0.7" top="0.75" bottom="0.75" header="0.3" footer="0.3"/>
  <pageSetup paperSize="9" orientation="portrait" r:id="rId3"/>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6"/>
  <sheetViews>
    <sheetView workbookViewId="0">
      <selection activeCell="F10" sqref="F10"/>
    </sheetView>
  </sheetViews>
  <sheetFormatPr defaultRowHeight="14.4"/>
  <sheetData>
    <row r="1" spans="1:12">
      <c r="A1" s="193" t="s">
        <v>885</v>
      </c>
      <c r="B1" s="191"/>
      <c r="C1" s="191"/>
      <c r="D1" s="191"/>
      <c r="E1" s="191"/>
      <c r="F1" s="191"/>
      <c r="G1" s="191"/>
      <c r="H1" s="191"/>
      <c r="I1" s="191"/>
      <c r="J1" s="191"/>
      <c r="K1" s="191"/>
      <c r="L1" s="191"/>
    </row>
    <row r="2" spans="1:12">
      <c r="A2" s="191"/>
      <c r="B2" s="191"/>
      <c r="C2" s="191"/>
      <c r="D2" s="191"/>
      <c r="E2" s="191"/>
      <c r="F2" s="191"/>
      <c r="G2" s="191"/>
      <c r="H2" s="191"/>
      <c r="I2" s="191"/>
      <c r="J2" s="191"/>
      <c r="K2" s="191"/>
      <c r="L2" s="191"/>
    </row>
    <row r="3" spans="1:12">
      <c r="A3" s="193" t="s">
        <v>886</v>
      </c>
      <c r="B3" s="191"/>
      <c r="C3" s="191"/>
      <c r="D3" s="191"/>
      <c r="E3" s="191"/>
      <c r="F3" s="191"/>
      <c r="G3" s="191"/>
      <c r="H3" s="191"/>
      <c r="I3" s="191"/>
      <c r="J3" s="191"/>
      <c r="K3" s="191"/>
      <c r="L3" s="191"/>
    </row>
    <row r="4" spans="1:12">
      <c r="A4" s="193" t="s">
        <v>887</v>
      </c>
      <c r="B4" s="192"/>
      <c r="C4" s="192"/>
      <c r="D4" s="192"/>
      <c r="E4" s="192"/>
      <c r="F4" s="192"/>
      <c r="G4" s="192"/>
      <c r="H4" s="192"/>
      <c r="I4" s="192"/>
      <c r="J4" s="192"/>
      <c r="K4" s="192"/>
    </row>
    <row r="5" spans="1:12">
      <c r="A5" s="192"/>
      <c r="B5" s="192"/>
      <c r="C5" s="192"/>
      <c r="D5" s="192"/>
      <c r="E5" s="192"/>
      <c r="F5" s="192"/>
      <c r="G5" s="192"/>
      <c r="H5" s="192"/>
      <c r="I5" s="192"/>
      <c r="J5" s="192"/>
      <c r="K5" s="192"/>
    </row>
    <row r="6" spans="1:12">
      <c r="A6" s="192"/>
      <c r="B6" s="192"/>
      <c r="C6" s="192"/>
      <c r="D6" s="192"/>
      <c r="E6" s="192"/>
      <c r="F6" s="192"/>
      <c r="G6" s="192"/>
      <c r="H6" s="192"/>
      <c r="I6" s="192"/>
      <c r="J6" s="192"/>
      <c r="K6" s="192"/>
    </row>
  </sheetData>
  <customSheetViews>
    <customSheetView guid="{00A825A0-F9D9-45CB-B60E-5152BA520B9A}" state="hidden">
      <selection activeCell="F10" sqref="F10"/>
      <pageMargins left="0.7" right="0.7" top="0.75" bottom="0.75" header="0.3" footer="0.3"/>
    </customSheetView>
    <customSheetView guid="{507F482F-13C0-4805-AED4-AEDBC347912B}" state="hidden">
      <selection activeCell="F10" sqref="F10"/>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6"/>
  <sheetViews>
    <sheetView workbookViewId="0">
      <selection sqref="A1:A4"/>
    </sheetView>
  </sheetViews>
  <sheetFormatPr defaultRowHeight="14.4"/>
  <sheetData>
    <row r="1" spans="1:2">
      <c r="A1" t="s">
        <v>58</v>
      </c>
    </row>
    <row r="2" spans="1:2">
      <c r="A2" t="s">
        <v>330</v>
      </c>
    </row>
    <row r="3" spans="1:2">
      <c r="A3" t="s">
        <v>950</v>
      </c>
    </row>
    <row r="4" spans="1:2">
      <c r="A4" t="s">
        <v>951</v>
      </c>
    </row>
    <row r="6" spans="1:2">
      <c r="B6" s="184"/>
    </row>
  </sheetData>
  <customSheetViews>
    <customSheetView guid="{00A825A0-F9D9-45CB-B60E-5152BA520B9A}">
      <selection activeCell="B6" sqref="B6"/>
      <pageMargins left="0.7" right="0.7" top="0.75" bottom="0.75" header="0.3" footer="0.3"/>
    </customSheetView>
    <customSheetView guid="{507F482F-13C0-4805-AED4-AEDBC347912B}">
      <selection activeCell="B6" sqref="B6"/>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223"/>
  <sheetViews>
    <sheetView tabSelected="1" zoomScaleNormal="90" workbookViewId="0">
      <pane ySplit="1" topLeftCell="A2" activePane="bottomLeft" state="frozen"/>
      <selection pane="bottomLeft" activeCell="K11" sqref="K11"/>
    </sheetView>
  </sheetViews>
  <sheetFormatPr defaultColWidth="8.6640625" defaultRowHeight="14.4"/>
  <cols>
    <col min="1" max="1" width="6.5546875" style="6" customWidth="1"/>
    <col min="2" max="2" width="33" style="6" customWidth="1"/>
    <col min="3" max="3" width="34.33203125" customWidth="1"/>
    <col min="4" max="4" width="13.33203125" style="6" customWidth="1"/>
    <col min="5" max="5" width="11.33203125" style="111" customWidth="1"/>
    <col min="6" max="6" width="23.33203125" style="244"/>
    <col min="7" max="7" width="6" style="263" customWidth="1"/>
    <col min="8" max="8" width="5.5546875" style="263" customWidth="1"/>
    <col min="9" max="9" width="5.6640625" style="6" customWidth="1"/>
    <col min="10" max="10" width="2.6640625" style="6" customWidth="1"/>
    <col min="11" max="16384" width="8.6640625" style="6"/>
  </cols>
  <sheetData>
    <row r="1" spans="1:10" s="11" customFormat="1" ht="10.199999999999999">
      <c r="A1" s="195" t="s">
        <v>915</v>
      </c>
      <c r="B1" s="195" t="s">
        <v>252</v>
      </c>
      <c r="C1" s="195" t="s">
        <v>913</v>
      </c>
      <c r="D1" s="196" t="s">
        <v>54</v>
      </c>
      <c r="E1" s="199" t="s">
        <v>55</v>
      </c>
      <c r="F1" s="230" t="s">
        <v>56</v>
      </c>
      <c r="G1" s="245" t="s">
        <v>916</v>
      </c>
      <c r="H1" s="245" t="s">
        <v>917</v>
      </c>
      <c r="I1" s="198" t="s">
        <v>918</v>
      </c>
      <c r="J1" s="197" t="s">
        <v>463</v>
      </c>
    </row>
    <row r="2" spans="1:10" s="11" customFormat="1" ht="10.199999999999999">
      <c r="A2" s="195">
        <v>1</v>
      </c>
      <c r="B2" s="195" t="s">
        <v>53</v>
      </c>
      <c r="C2" s="195" t="s">
        <v>53</v>
      </c>
      <c r="D2" s="196" t="s">
        <v>54</v>
      </c>
      <c r="E2" s="199" t="s">
        <v>55</v>
      </c>
      <c r="F2" s="230" t="s">
        <v>56</v>
      </c>
      <c r="G2" s="245">
        <f>SUM(G3:G12)</f>
        <v>0</v>
      </c>
      <c r="H2" s="245">
        <f>SUM(H3:I12)</f>
        <v>11</v>
      </c>
      <c r="I2" s="198">
        <f>G2/H2</f>
        <v>0</v>
      </c>
      <c r="J2" s="197" t="s">
        <v>463</v>
      </c>
    </row>
    <row r="3" spans="1:10" ht="30.6">
      <c r="A3" s="150" t="s">
        <v>880</v>
      </c>
      <c r="B3" s="150" t="s">
        <v>894</v>
      </c>
      <c r="C3" s="150" t="s">
        <v>893</v>
      </c>
      <c r="D3" s="151" t="s">
        <v>57</v>
      </c>
      <c r="E3" s="222"/>
      <c r="F3" s="231"/>
      <c r="G3" s="246"/>
      <c r="H3" s="246"/>
      <c r="I3" s="223"/>
      <c r="J3" s="223" t="s">
        <v>464</v>
      </c>
    </row>
    <row r="4" spans="1:10" ht="30.6">
      <c r="A4" s="150" t="s">
        <v>515</v>
      </c>
      <c r="B4" s="150" t="s">
        <v>895</v>
      </c>
      <c r="C4" s="152" t="s">
        <v>695</v>
      </c>
      <c r="D4" s="151" t="s">
        <v>57</v>
      </c>
      <c r="E4" s="222"/>
      <c r="F4" s="231"/>
      <c r="G4" s="246"/>
      <c r="H4" s="246"/>
      <c r="I4" s="223"/>
      <c r="J4" s="223" t="s">
        <v>464</v>
      </c>
    </row>
    <row r="5" spans="1:10" ht="30.6">
      <c r="A5" s="150" t="s">
        <v>896</v>
      </c>
      <c r="B5" s="150" t="s">
        <v>388</v>
      </c>
      <c r="C5" s="150" t="s">
        <v>696</v>
      </c>
      <c r="D5" s="151" t="s">
        <v>57</v>
      </c>
      <c r="E5" s="222"/>
      <c r="F5" s="231"/>
      <c r="G5" s="246"/>
      <c r="H5" s="246"/>
      <c r="I5" s="223"/>
      <c r="J5" s="223" t="s">
        <v>464</v>
      </c>
    </row>
    <row r="6" spans="1:10" ht="30.6">
      <c r="A6" s="150" t="s">
        <v>516</v>
      </c>
      <c r="B6" s="150" t="s">
        <v>389</v>
      </c>
      <c r="C6" s="150" t="s">
        <v>698</v>
      </c>
      <c r="D6" s="151" t="s">
        <v>57</v>
      </c>
      <c r="E6" s="222"/>
      <c r="F6" s="231"/>
      <c r="G6" s="246"/>
      <c r="H6" s="246"/>
      <c r="I6" s="223"/>
      <c r="J6" s="223" t="s">
        <v>464</v>
      </c>
    </row>
    <row r="7" spans="1:10" ht="20.399999999999999">
      <c r="A7" s="150" t="s">
        <v>517</v>
      </c>
      <c r="B7" s="189" t="s">
        <v>897</v>
      </c>
      <c r="C7" s="150" t="s">
        <v>697</v>
      </c>
      <c r="D7" s="151" t="s">
        <v>57</v>
      </c>
      <c r="E7" s="222"/>
      <c r="F7" s="231"/>
      <c r="G7" s="246"/>
      <c r="H7" s="246"/>
      <c r="I7" s="223"/>
      <c r="J7" s="223" t="s">
        <v>464</v>
      </c>
    </row>
    <row r="8" spans="1:10" ht="30.6">
      <c r="A8" s="150" t="s">
        <v>518</v>
      </c>
      <c r="B8" s="150" t="s">
        <v>690</v>
      </c>
      <c r="C8" s="150" t="s">
        <v>60</v>
      </c>
      <c r="D8" s="151" t="s">
        <v>57</v>
      </c>
      <c r="E8" s="222"/>
      <c r="F8" s="231"/>
      <c r="G8" s="246"/>
      <c r="H8" s="246"/>
      <c r="I8" s="223"/>
      <c r="J8" s="223" t="s">
        <v>464</v>
      </c>
    </row>
    <row r="9" spans="1:10" s="11" customFormat="1" ht="20.399999999999999">
      <c r="A9" s="160" t="s">
        <v>701</v>
      </c>
      <c r="B9" s="170" t="s">
        <v>607</v>
      </c>
      <c r="C9" s="171" t="s">
        <v>790</v>
      </c>
      <c r="D9" s="178" t="s">
        <v>57</v>
      </c>
      <c r="E9" s="222"/>
      <c r="F9" s="232"/>
      <c r="G9" s="246"/>
      <c r="H9" s="246"/>
      <c r="I9" s="223"/>
      <c r="J9" s="223" t="s">
        <v>464</v>
      </c>
    </row>
    <row r="10" spans="1:10" s="11" customFormat="1" ht="20.399999999999999">
      <c r="A10" s="160" t="s">
        <v>935</v>
      </c>
      <c r="B10" s="160" t="s">
        <v>791</v>
      </c>
      <c r="C10" s="161" t="s">
        <v>699</v>
      </c>
      <c r="D10" s="173" t="s">
        <v>242</v>
      </c>
      <c r="E10" s="222"/>
      <c r="F10" s="232"/>
      <c r="G10" s="247">
        <f>IF(E10="Ja",H10,0)</f>
        <v>0</v>
      </c>
      <c r="H10" s="247">
        <f>IF(E10="Ikke relevant",0,3)</f>
        <v>3</v>
      </c>
      <c r="I10" s="224"/>
      <c r="J10" s="224" t="s">
        <v>387</v>
      </c>
    </row>
    <row r="11" spans="1:10" s="11" customFormat="1" ht="30.6">
      <c r="A11" s="160" t="s">
        <v>936</v>
      </c>
      <c r="B11" s="160" t="s">
        <v>700</v>
      </c>
      <c r="C11" s="161" t="s">
        <v>844</v>
      </c>
      <c r="D11" s="173" t="s">
        <v>241</v>
      </c>
      <c r="E11" s="222"/>
      <c r="F11" s="232"/>
      <c r="G11" s="247">
        <f t="shared" ref="G11:G12" si="0">IF(E11="Ja",H11,0)</f>
        <v>0</v>
      </c>
      <c r="H11" s="247">
        <f>IF(E11="Ikke relevant",0,5)</f>
        <v>5</v>
      </c>
      <c r="I11" s="224"/>
      <c r="J11" s="224" t="s">
        <v>387</v>
      </c>
    </row>
    <row r="12" spans="1:10" s="11" customFormat="1" ht="20.399999999999999">
      <c r="A12" s="160" t="s">
        <v>937</v>
      </c>
      <c r="B12" s="160" t="s">
        <v>702</v>
      </c>
      <c r="C12" s="161" t="s">
        <v>704</v>
      </c>
      <c r="D12" s="173" t="s">
        <v>242</v>
      </c>
      <c r="E12" s="222"/>
      <c r="F12" s="232"/>
      <c r="G12" s="247">
        <f t="shared" si="0"/>
        <v>0</v>
      </c>
      <c r="H12" s="247">
        <f>IF(E12="Ikke relevant",0,3)</f>
        <v>3</v>
      </c>
      <c r="I12" s="224"/>
      <c r="J12" s="224" t="s">
        <v>387</v>
      </c>
    </row>
    <row r="13" spans="1:10" ht="10.199999999999999">
      <c r="A13" s="195">
        <v>2</v>
      </c>
      <c r="B13" s="195" t="s">
        <v>914</v>
      </c>
      <c r="C13" s="195" t="s">
        <v>914</v>
      </c>
      <c r="D13" s="196" t="s">
        <v>54</v>
      </c>
      <c r="E13" s="199" t="s">
        <v>55</v>
      </c>
      <c r="F13" s="230" t="s">
        <v>56</v>
      </c>
      <c r="G13" s="245">
        <f>SUM(G14:G21)</f>
        <v>0</v>
      </c>
      <c r="H13" s="245">
        <f>SUM(H19:H21)</f>
        <v>12</v>
      </c>
      <c r="I13" s="198">
        <f>G13/H13</f>
        <v>0</v>
      </c>
      <c r="J13" s="197" t="s">
        <v>463</v>
      </c>
    </row>
    <row r="14" spans="1:10" ht="20.399999999999999">
      <c r="A14" s="150" t="s">
        <v>519</v>
      </c>
      <c r="B14" s="150" t="s">
        <v>391</v>
      </c>
      <c r="C14" s="164" t="s">
        <v>703</v>
      </c>
      <c r="D14" s="151" t="s">
        <v>57</v>
      </c>
      <c r="E14" s="222"/>
      <c r="F14" s="233"/>
      <c r="G14" s="246"/>
      <c r="H14" s="248"/>
      <c r="I14" s="223"/>
      <c r="J14" s="223" t="s">
        <v>464</v>
      </c>
    </row>
    <row r="15" spans="1:10" ht="51">
      <c r="A15" s="150" t="s">
        <v>520</v>
      </c>
      <c r="B15" s="150" t="s">
        <v>390</v>
      </c>
      <c r="C15" s="150" t="s">
        <v>705</v>
      </c>
      <c r="D15" s="151" t="s">
        <v>57</v>
      </c>
      <c r="E15" s="222"/>
      <c r="F15" s="233"/>
      <c r="G15" s="246"/>
      <c r="H15" s="248"/>
      <c r="I15" s="223"/>
      <c r="J15" s="223" t="s">
        <v>464</v>
      </c>
    </row>
    <row r="16" spans="1:10" s="11" customFormat="1" ht="40.799999999999997">
      <c r="A16" s="150" t="s">
        <v>521</v>
      </c>
      <c r="B16" s="150" t="s">
        <v>392</v>
      </c>
      <c r="C16" s="150" t="s">
        <v>706</v>
      </c>
      <c r="D16" s="151" t="s">
        <v>57</v>
      </c>
      <c r="E16" s="222"/>
      <c r="F16" s="233"/>
      <c r="G16" s="246"/>
      <c r="H16" s="248"/>
      <c r="I16" s="223"/>
      <c r="J16" s="223" t="s">
        <v>464</v>
      </c>
    </row>
    <row r="17" spans="1:10" ht="30.6">
      <c r="A17" s="174" t="s">
        <v>608</v>
      </c>
      <c r="B17" s="174" t="s">
        <v>609</v>
      </c>
      <c r="C17" s="174" t="s">
        <v>610</v>
      </c>
      <c r="D17" s="175" t="s">
        <v>57</v>
      </c>
      <c r="E17" s="222"/>
      <c r="F17" s="234"/>
      <c r="G17" s="246"/>
      <c r="H17" s="248"/>
      <c r="I17" s="223"/>
      <c r="J17" s="223" t="s">
        <v>464</v>
      </c>
    </row>
    <row r="18" spans="1:10" s="177" customFormat="1" ht="20.399999999999999">
      <c r="A18" s="160" t="s">
        <v>707</v>
      </c>
      <c r="B18" s="160" t="s">
        <v>714</v>
      </c>
      <c r="C18" s="160" t="s">
        <v>713</v>
      </c>
      <c r="D18" s="162" t="s">
        <v>57</v>
      </c>
      <c r="E18" s="222"/>
      <c r="F18" s="235"/>
      <c r="G18" s="249"/>
      <c r="H18" s="248"/>
      <c r="I18" s="224"/>
      <c r="J18" s="224" t="s">
        <v>464</v>
      </c>
    </row>
    <row r="19" spans="1:10" s="177" customFormat="1" ht="30.6">
      <c r="A19" s="160" t="s">
        <v>708</v>
      </c>
      <c r="B19" s="160" t="s">
        <v>709</v>
      </c>
      <c r="C19" s="160" t="s">
        <v>813</v>
      </c>
      <c r="D19" s="173" t="s">
        <v>242</v>
      </c>
      <c r="E19" s="222"/>
      <c r="F19" s="235"/>
      <c r="G19" s="247">
        <f>IF(E19="Ja",I19,0)</f>
        <v>0</v>
      </c>
      <c r="H19" s="247">
        <f>IF(E19="Ikke relevant",0,3)</f>
        <v>3</v>
      </c>
      <c r="I19" s="224">
        <v>3</v>
      </c>
      <c r="J19" s="224" t="s">
        <v>387</v>
      </c>
    </row>
    <row r="20" spans="1:10" s="177" customFormat="1" ht="30.6">
      <c r="A20" s="160" t="s">
        <v>710</v>
      </c>
      <c r="B20" s="160" t="s">
        <v>711</v>
      </c>
      <c r="C20" s="160" t="s">
        <v>712</v>
      </c>
      <c r="D20" s="173" t="s">
        <v>241</v>
      </c>
      <c r="E20" s="222"/>
      <c r="F20" s="235"/>
      <c r="G20" s="247">
        <f t="shared" ref="G20:G21" si="1">IF(E20="Ja",H20,0)</f>
        <v>0</v>
      </c>
      <c r="H20" s="247">
        <f>IF(E20="Ikke relevant",0,5)</f>
        <v>5</v>
      </c>
      <c r="I20" s="224"/>
      <c r="J20" s="224" t="s">
        <v>387</v>
      </c>
    </row>
    <row r="21" spans="1:10" s="177" customFormat="1" ht="30.6">
      <c r="A21" s="160" t="s">
        <v>798</v>
      </c>
      <c r="B21" s="160" t="s">
        <v>799</v>
      </c>
      <c r="C21" s="160" t="s">
        <v>797</v>
      </c>
      <c r="D21" s="173" t="s">
        <v>236</v>
      </c>
      <c r="E21" s="222"/>
      <c r="F21" s="235"/>
      <c r="G21" s="247">
        <f t="shared" si="1"/>
        <v>0</v>
      </c>
      <c r="H21" s="247">
        <f>IF(E21="Ikke relevant",0,4)</f>
        <v>4</v>
      </c>
      <c r="I21" s="224"/>
      <c r="J21" s="224" t="s">
        <v>387</v>
      </c>
    </row>
    <row r="22" spans="1:10" ht="10.199999999999999">
      <c r="A22" s="195">
        <v>3</v>
      </c>
      <c r="B22" s="195" t="s">
        <v>61</v>
      </c>
      <c r="C22" s="195" t="s">
        <v>61</v>
      </c>
      <c r="D22" s="196" t="s">
        <v>54</v>
      </c>
      <c r="E22" s="199" t="s">
        <v>55</v>
      </c>
      <c r="F22" s="230" t="s">
        <v>56</v>
      </c>
      <c r="G22" s="245">
        <f>SUM(G23:G33)</f>
        <v>0</v>
      </c>
      <c r="H22" s="245">
        <f>SUM(H23:H33)</f>
        <v>6</v>
      </c>
      <c r="I22" s="198">
        <f>G22/H22</f>
        <v>0</v>
      </c>
      <c r="J22" s="197" t="s">
        <v>463</v>
      </c>
    </row>
    <row r="23" spans="1:10" ht="20.399999999999999">
      <c r="A23" s="150" t="s">
        <v>522</v>
      </c>
      <c r="B23" s="150" t="s">
        <v>717</v>
      </c>
      <c r="C23" s="164" t="s">
        <v>715</v>
      </c>
      <c r="D23" s="151" t="s">
        <v>57</v>
      </c>
      <c r="E23" s="222"/>
      <c r="F23" s="231"/>
      <c r="G23" s="246"/>
      <c r="H23" s="248"/>
      <c r="I23" s="223"/>
      <c r="J23" s="223" t="s">
        <v>464</v>
      </c>
    </row>
    <row r="24" spans="1:10" ht="20.399999999999999">
      <c r="A24" s="150" t="s">
        <v>523</v>
      </c>
      <c r="B24" s="150" t="s">
        <v>393</v>
      </c>
      <c r="C24" s="164" t="s">
        <v>716</v>
      </c>
      <c r="D24" s="151" t="s">
        <v>57</v>
      </c>
      <c r="E24" s="222"/>
      <c r="F24" s="231"/>
      <c r="G24" s="246"/>
      <c r="H24" s="248"/>
      <c r="I24" s="223"/>
      <c r="J24" s="223" t="s">
        <v>464</v>
      </c>
    </row>
    <row r="25" spans="1:10" ht="20.399999999999999">
      <c r="A25" s="150" t="s">
        <v>465</v>
      </c>
      <c r="B25" s="150" t="s">
        <v>394</v>
      </c>
      <c r="C25" s="150" t="s">
        <v>62</v>
      </c>
      <c r="D25" s="151" t="s">
        <v>57</v>
      </c>
      <c r="E25" s="222"/>
      <c r="F25" s="231"/>
      <c r="G25" s="246"/>
      <c r="H25" s="248"/>
      <c r="I25" s="223"/>
      <c r="J25" s="223" t="s">
        <v>464</v>
      </c>
    </row>
    <row r="26" spans="1:10" ht="20.399999999999999">
      <c r="A26" s="150" t="s">
        <v>466</v>
      </c>
      <c r="B26" s="164" t="s">
        <v>910</v>
      </c>
      <c r="C26" s="152" t="s">
        <v>718</v>
      </c>
      <c r="D26" s="151" t="s">
        <v>57</v>
      </c>
      <c r="E26" s="222"/>
      <c r="F26" s="231"/>
      <c r="G26" s="246"/>
      <c r="H26" s="248"/>
      <c r="I26" s="223"/>
      <c r="J26" s="223" t="s">
        <v>464</v>
      </c>
    </row>
    <row r="27" spans="1:10" ht="20.399999999999999">
      <c r="A27" s="150" t="s">
        <v>524</v>
      </c>
      <c r="B27" s="150" t="s">
        <v>395</v>
      </c>
      <c r="C27" s="150" t="s">
        <v>721</v>
      </c>
      <c r="D27" s="151" t="s">
        <v>57</v>
      </c>
      <c r="E27" s="222"/>
      <c r="F27" s="231"/>
      <c r="G27" s="246"/>
      <c r="H27" s="248"/>
      <c r="I27" s="223"/>
      <c r="J27" s="223" t="s">
        <v>464</v>
      </c>
    </row>
    <row r="28" spans="1:10" ht="30.6">
      <c r="A28" s="150" t="s">
        <v>525</v>
      </c>
      <c r="B28" s="150" t="s">
        <v>719</v>
      </c>
      <c r="C28" s="150" t="s">
        <v>720</v>
      </c>
      <c r="D28" s="151" t="s">
        <v>57</v>
      </c>
      <c r="E28" s="222"/>
      <c r="F28" s="231"/>
      <c r="G28" s="246"/>
      <c r="H28" s="248"/>
      <c r="I28" s="223"/>
      <c r="J28" s="223" t="s">
        <v>464</v>
      </c>
    </row>
    <row r="29" spans="1:10" ht="20.399999999999999">
      <c r="A29" s="150" t="s">
        <v>526</v>
      </c>
      <c r="B29" s="150" t="s">
        <v>396</v>
      </c>
      <c r="C29" s="150" t="s">
        <v>611</v>
      </c>
      <c r="D29" s="151" t="s">
        <v>57</v>
      </c>
      <c r="E29" s="222"/>
      <c r="F29" s="231"/>
      <c r="G29" s="246"/>
      <c r="H29" s="248"/>
      <c r="I29" s="223"/>
      <c r="J29" s="223" t="s">
        <v>464</v>
      </c>
    </row>
    <row r="30" spans="1:10" s="11" customFormat="1" ht="30.6">
      <c r="A30" s="150" t="s">
        <v>527</v>
      </c>
      <c r="B30" s="150" t="s">
        <v>397</v>
      </c>
      <c r="C30" s="150" t="s">
        <v>63</v>
      </c>
      <c r="D30" s="151" t="s">
        <v>57</v>
      </c>
      <c r="E30" s="222"/>
      <c r="F30" s="231"/>
      <c r="G30" s="246"/>
      <c r="H30" s="248"/>
      <c r="I30" s="223"/>
      <c r="J30" s="223" t="s">
        <v>464</v>
      </c>
    </row>
    <row r="31" spans="1:10" s="179" customFormat="1" ht="30.6">
      <c r="A31" s="164" t="s">
        <v>722</v>
      </c>
      <c r="B31" s="164" t="s">
        <v>796</v>
      </c>
      <c r="C31" s="164" t="s">
        <v>898</v>
      </c>
      <c r="D31" s="178" t="s">
        <v>57</v>
      </c>
      <c r="E31" s="222"/>
      <c r="F31" s="236"/>
      <c r="G31" s="249"/>
      <c r="H31" s="248"/>
      <c r="I31" s="224"/>
      <c r="J31" s="224" t="s">
        <v>464</v>
      </c>
    </row>
    <row r="32" spans="1:10" s="179" customFormat="1" ht="20.399999999999999">
      <c r="A32" s="164" t="s">
        <v>723</v>
      </c>
      <c r="B32" s="164" t="s">
        <v>724</v>
      </c>
      <c r="C32" s="164" t="s">
        <v>725</v>
      </c>
      <c r="D32" s="164" t="s">
        <v>242</v>
      </c>
      <c r="E32" s="222"/>
      <c r="F32" s="236"/>
      <c r="G32" s="247">
        <f>IF(E32="Ja",H32,0)</f>
        <v>0</v>
      </c>
      <c r="H32" s="247">
        <f>IF(E32="Ikke relevant",0,3)</f>
        <v>3</v>
      </c>
      <c r="I32" s="224"/>
      <c r="J32" s="224" t="s">
        <v>387</v>
      </c>
    </row>
    <row r="33" spans="1:10" ht="30.6">
      <c r="A33" s="150" t="s">
        <v>596</v>
      </c>
      <c r="B33" s="150" t="s">
        <v>612</v>
      </c>
      <c r="C33" s="150" t="s">
        <v>613</v>
      </c>
      <c r="D33" s="150" t="s">
        <v>242</v>
      </c>
      <c r="E33" s="222"/>
      <c r="F33" s="231"/>
      <c r="G33" s="250">
        <f t="shared" ref="G33" si="2">IF(E33="Ja",H33,0)</f>
        <v>0</v>
      </c>
      <c r="H33" s="264">
        <f>IF(E33="Ikke relevant",0,3)</f>
        <v>3</v>
      </c>
      <c r="I33" s="223"/>
      <c r="J33" s="223" t="s">
        <v>387</v>
      </c>
    </row>
    <row r="34" spans="1:10" ht="10.199999999999999">
      <c r="A34" s="195">
        <v>4</v>
      </c>
      <c r="B34" s="195" t="s">
        <v>64</v>
      </c>
      <c r="C34" s="195" t="s">
        <v>64</v>
      </c>
      <c r="D34" s="196" t="s">
        <v>54</v>
      </c>
      <c r="E34" s="199" t="s">
        <v>55</v>
      </c>
      <c r="F34" s="230" t="s">
        <v>56</v>
      </c>
      <c r="G34" s="245">
        <f>SUM(G35:G59)</f>
        <v>0</v>
      </c>
      <c r="H34" s="245">
        <f>SUM(H35:H59)</f>
        <v>27</v>
      </c>
      <c r="I34" s="198">
        <f>G34/H34</f>
        <v>0</v>
      </c>
      <c r="J34" s="197" t="s">
        <v>463</v>
      </c>
    </row>
    <row r="35" spans="1:10" ht="20.399999999999999">
      <c r="A35" s="149" t="s">
        <v>528</v>
      </c>
      <c r="B35" s="149" t="s">
        <v>398</v>
      </c>
      <c r="C35" s="169" t="s">
        <v>614</v>
      </c>
      <c r="D35" s="149" t="s">
        <v>57</v>
      </c>
      <c r="E35" s="222"/>
      <c r="F35" s="231"/>
      <c r="G35" s="246"/>
      <c r="H35" s="246"/>
      <c r="I35" s="223"/>
      <c r="J35" s="223" t="s">
        <v>464</v>
      </c>
    </row>
    <row r="36" spans="1:10" ht="30.6">
      <c r="A36" s="149" t="s">
        <v>529</v>
      </c>
      <c r="B36" s="149" t="s">
        <v>399</v>
      </c>
      <c r="C36" s="169" t="s">
        <v>65</v>
      </c>
      <c r="D36" s="149" t="s">
        <v>242</v>
      </c>
      <c r="E36" s="222"/>
      <c r="F36" s="231"/>
      <c r="G36" s="251">
        <f>IF(E36="Ja",H36,0)</f>
        <v>0</v>
      </c>
      <c r="H36" s="264">
        <f>IF(E36="Ikke relevant",0,3)</f>
        <v>3</v>
      </c>
      <c r="I36" s="223"/>
      <c r="J36" s="223" t="s">
        <v>387</v>
      </c>
    </row>
    <row r="37" spans="1:10" ht="30.6">
      <c r="A37" s="149" t="s">
        <v>530</v>
      </c>
      <c r="B37" s="149" t="s">
        <v>400</v>
      </c>
      <c r="C37" s="169" t="s">
        <v>726</v>
      </c>
      <c r="D37" s="98" t="s">
        <v>57</v>
      </c>
      <c r="E37" s="222"/>
      <c r="F37" s="231"/>
      <c r="G37" s="246"/>
      <c r="H37" s="246"/>
      <c r="I37" s="223"/>
      <c r="J37" s="223" t="s">
        <v>464</v>
      </c>
    </row>
    <row r="38" spans="1:10" ht="10.199999999999999">
      <c r="A38" s="149" t="s">
        <v>467</v>
      </c>
      <c r="B38" s="149" t="s">
        <v>401</v>
      </c>
      <c r="C38" s="169" t="s">
        <v>511</v>
      </c>
      <c r="D38" s="98" t="s">
        <v>57</v>
      </c>
      <c r="E38" s="222"/>
      <c r="F38" s="231"/>
      <c r="G38" s="246"/>
      <c r="H38" s="246"/>
      <c r="I38" s="223"/>
      <c r="J38" s="223" t="s">
        <v>464</v>
      </c>
    </row>
    <row r="39" spans="1:10" ht="10.199999999999999">
      <c r="A39" s="149" t="s">
        <v>468</v>
      </c>
      <c r="B39" s="149" t="s">
        <v>402</v>
      </c>
      <c r="C39" s="169" t="s">
        <v>66</v>
      </c>
      <c r="D39" s="98" t="s">
        <v>57</v>
      </c>
      <c r="E39" s="222"/>
      <c r="F39" s="231"/>
      <c r="G39" s="246"/>
      <c r="H39" s="246"/>
      <c r="I39" s="223"/>
      <c r="J39" s="223" t="s">
        <v>464</v>
      </c>
    </row>
    <row r="40" spans="1:10" ht="20.399999999999999">
      <c r="A40" s="149" t="s">
        <v>531</v>
      </c>
      <c r="B40" s="168" t="s">
        <v>403</v>
      </c>
      <c r="C40" s="169" t="s">
        <v>872</v>
      </c>
      <c r="D40" s="98" t="s">
        <v>57</v>
      </c>
      <c r="E40" s="222"/>
      <c r="F40" s="231"/>
      <c r="G40" s="246"/>
      <c r="H40" s="246"/>
      <c r="I40" s="223"/>
      <c r="J40" s="223" t="s">
        <v>464</v>
      </c>
    </row>
    <row r="41" spans="1:10" ht="37.5" customHeight="1">
      <c r="A41" s="153" t="s">
        <v>469</v>
      </c>
      <c r="B41" s="153" t="s">
        <v>899</v>
      </c>
      <c r="C41" s="153" t="s">
        <v>67</v>
      </c>
      <c r="D41" s="154" t="s">
        <v>57</v>
      </c>
      <c r="E41" s="222"/>
      <c r="F41" s="231"/>
      <c r="G41" s="246"/>
      <c r="H41" s="246"/>
      <c r="I41" s="223"/>
      <c r="J41" s="223" t="s">
        <v>464</v>
      </c>
    </row>
    <row r="42" spans="1:10" ht="20.399999999999999">
      <c r="A42" s="153" t="s">
        <v>532</v>
      </c>
      <c r="B42" s="153" t="s">
        <v>615</v>
      </c>
      <c r="C42" s="153" t="s">
        <v>616</v>
      </c>
      <c r="D42" s="153" t="s">
        <v>236</v>
      </c>
      <c r="E42" s="222"/>
      <c r="F42" s="231"/>
      <c r="G42" s="251">
        <f>IF(E42="Ja",H42,0)</f>
        <v>0</v>
      </c>
      <c r="H42" s="264">
        <f>IF(E42="Ikke relevant",0,4)</f>
        <v>4</v>
      </c>
      <c r="I42" s="223"/>
      <c r="J42" s="223" t="s">
        <v>387</v>
      </c>
    </row>
    <row r="43" spans="1:10" ht="20.399999999999999">
      <c r="A43" s="153" t="s">
        <v>533</v>
      </c>
      <c r="B43" s="153" t="s">
        <v>404</v>
      </c>
      <c r="C43" s="153" t="s">
        <v>617</v>
      </c>
      <c r="D43" s="154" t="s">
        <v>57</v>
      </c>
      <c r="E43" s="222"/>
      <c r="F43" s="231"/>
      <c r="G43" s="246"/>
      <c r="H43" s="246"/>
      <c r="I43" s="223"/>
      <c r="J43" s="223" t="s">
        <v>464</v>
      </c>
    </row>
    <row r="44" spans="1:10" ht="30.6">
      <c r="A44" s="153" t="s">
        <v>534</v>
      </c>
      <c r="B44" s="153" t="s">
        <v>405</v>
      </c>
      <c r="C44" s="153" t="s">
        <v>68</v>
      </c>
      <c r="D44" s="154" t="s">
        <v>57</v>
      </c>
      <c r="E44" s="222"/>
      <c r="F44" s="231"/>
      <c r="G44" s="246"/>
      <c r="H44" s="246"/>
      <c r="I44" s="223"/>
      <c r="J44" s="223" t="s">
        <v>464</v>
      </c>
    </row>
    <row r="45" spans="1:10" ht="20.399999999999999">
      <c r="A45" s="153" t="s">
        <v>535</v>
      </c>
      <c r="B45" s="153" t="s">
        <v>406</v>
      </c>
      <c r="C45" s="153" t="s">
        <v>69</v>
      </c>
      <c r="D45" s="153" t="s">
        <v>237</v>
      </c>
      <c r="E45" s="222"/>
      <c r="F45" s="231"/>
      <c r="G45" s="251">
        <f>IF(E45="Ja",H45,0)</f>
        <v>0</v>
      </c>
      <c r="H45" s="264">
        <f>IF(E45="Ikke relevant",0,3)</f>
        <v>3</v>
      </c>
      <c r="I45" s="223"/>
      <c r="J45" s="223" t="s">
        <v>387</v>
      </c>
    </row>
    <row r="46" spans="1:10" ht="40.799999999999997">
      <c r="A46" s="153" t="s">
        <v>536</v>
      </c>
      <c r="B46" s="153" t="s">
        <v>407</v>
      </c>
      <c r="C46" s="153" t="s">
        <v>818</v>
      </c>
      <c r="D46" s="154" t="s">
        <v>57</v>
      </c>
      <c r="E46" s="222"/>
      <c r="F46" s="231"/>
      <c r="G46" s="246"/>
      <c r="H46" s="246"/>
      <c r="I46" s="223"/>
      <c r="J46" s="223" t="s">
        <v>464</v>
      </c>
    </row>
    <row r="47" spans="1:10" ht="40.799999999999997">
      <c r="A47" s="153" t="s">
        <v>537</v>
      </c>
      <c r="B47" s="153" t="s">
        <v>693</v>
      </c>
      <c r="C47" s="153" t="s">
        <v>873</v>
      </c>
      <c r="D47" s="154" t="s">
        <v>57</v>
      </c>
      <c r="E47" s="222"/>
      <c r="F47" s="231"/>
      <c r="G47" s="246"/>
      <c r="H47" s="246"/>
      <c r="I47" s="223"/>
      <c r="J47" s="223" t="s">
        <v>464</v>
      </c>
    </row>
    <row r="48" spans="1:10" ht="20.399999999999999">
      <c r="A48" s="153" t="s">
        <v>470</v>
      </c>
      <c r="B48" s="153" t="s">
        <v>694</v>
      </c>
      <c r="C48" s="153" t="s">
        <v>70</v>
      </c>
      <c r="D48" s="154" t="s">
        <v>57</v>
      </c>
      <c r="E48" s="222"/>
      <c r="F48" s="231"/>
      <c r="G48" s="246"/>
      <c r="H48" s="246"/>
      <c r="I48" s="223"/>
      <c r="J48" s="223" t="s">
        <v>464</v>
      </c>
    </row>
    <row r="49" spans="1:10" ht="20.399999999999999">
      <c r="A49" s="153" t="s">
        <v>471</v>
      </c>
      <c r="B49" s="153" t="s">
        <v>900</v>
      </c>
      <c r="C49" s="153" t="s">
        <v>71</v>
      </c>
      <c r="D49" s="154" t="s">
        <v>57</v>
      </c>
      <c r="E49" s="222"/>
      <c r="F49" s="231"/>
      <c r="G49" s="246"/>
      <c r="H49" s="246"/>
      <c r="I49" s="223"/>
      <c r="J49" s="223" t="s">
        <v>464</v>
      </c>
    </row>
    <row r="50" spans="1:10" ht="20.399999999999999">
      <c r="A50" s="153" t="s">
        <v>538</v>
      </c>
      <c r="B50" s="153" t="s">
        <v>901</v>
      </c>
      <c r="C50" s="153" t="s">
        <v>72</v>
      </c>
      <c r="D50" s="153" t="s">
        <v>238</v>
      </c>
      <c r="E50" s="222"/>
      <c r="F50" s="231"/>
      <c r="G50" s="251">
        <f>IF(E50="Ja",H50,0)</f>
        <v>0</v>
      </c>
      <c r="H50" s="264">
        <f>IF(E50="Ikke relevant",0,4)</f>
        <v>4</v>
      </c>
      <c r="I50" s="223"/>
      <c r="J50" s="223" t="s">
        <v>387</v>
      </c>
    </row>
    <row r="51" spans="1:10" ht="30.6">
      <c r="A51" s="153" t="s">
        <v>472</v>
      </c>
      <c r="B51" s="153" t="s">
        <v>408</v>
      </c>
      <c r="C51" s="153" t="s">
        <v>73</v>
      </c>
      <c r="D51" s="153" t="s">
        <v>242</v>
      </c>
      <c r="E51" s="222"/>
      <c r="F51" s="231"/>
      <c r="G51" s="251">
        <f>IF(E51="Ja",H51,0)</f>
        <v>0</v>
      </c>
      <c r="H51" s="264">
        <f>IF(E51="Ikke relevant",0,3)</f>
        <v>3</v>
      </c>
      <c r="I51" s="223"/>
      <c r="J51" s="223" t="s">
        <v>387</v>
      </c>
    </row>
    <row r="52" spans="1:10" ht="30.6">
      <c r="A52" s="153" t="s">
        <v>473</v>
      </c>
      <c r="B52" s="153" t="s">
        <v>409</v>
      </c>
      <c r="C52" s="153" t="s">
        <v>74</v>
      </c>
      <c r="D52" s="154" t="s">
        <v>57</v>
      </c>
      <c r="E52" s="222"/>
      <c r="F52" s="231"/>
      <c r="G52" s="246"/>
      <c r="H52" s="246"/>
      <c r="I52" s="223"/>
      <c r="J52" s="223" t="s">
        <v>464</v>
      </c>
    </row>
    <row r="53" spans="1:10" ht="20.399999999999999">
      <c r="A53" s="173" t="s">
        <v>938</v>
      </c>
      <c r="B53" s="173" t="s">
        <v>854</v>
      </c>
      <c r="C53" s="173" t="s">
        <v>855</v>
      </c>
      <c r="D53" s="176" t="s">
        <v>57</v>
      </c>
      <c r="E53" s="222"/>
      <c r="F53" s="231"/>
      <c r="G53" s="246"/>
      <c r="H53" s="246"/>
      <c r="I53" s="223"/>
      <c r="J53" s="223" t="s">
        <v>464</v>
      </c>
    </row>
    <row r="54" spans="1:10" ht="30.6">
      <c r="A54" s="153" t="s">
        <v>474</v>
      </c>
      <c r="B54" s="153" t="s">
        <v>411</v>
      </c>
      <c r="C54" s="173" t="s">
        <v>727</v>
      </c>
      <c r="D54" s="154" t="s">
        <v>57</v>
      </c>
      <c r="E54" s="222"/>
      <c r="F54" s="231"/>
      <c r="G54" s="246"/>
      <c r="H54" s="246"/>
      <c r="I54" s="223"/>
      <c r="J54" s="223" t="s">
        <v>464</v>
      </c>
    </row>
    <row r="55" spans="1:10" s="182" customFormat="1" ht="20.399999999999999">
      <c r="A55" s="153" t="s">
        <v>853</v>
      </c>
      <c r="B55" s="153" t="s">
        <v>410</v>
      </c>
      <c r="C55" s="153" t="s">
        <v>75</v>
      </c>
      <c r="D55" s="154" t="s">
        <v>57</v>
      </c>
      <c r="E55" s="222"/>
      <c r="F55" s="237"/>
      <c r="G55" s="252"/>
      <c r="H55" s="252"/>
      <c r="I55" s="225"/>
      <c r="J55" s="225" t="s">
        <v>464</v>
      </c>
    </row>
    <row r="56" spans="1:10" ht="30.6">
      <c r="A56" s="153" t="s">
        <v>475</v>
      </c>
      <c r="B56" s="153" t="s">
        <v>412</v>
      </c>
      <c r="C56" s="153" t="s">
        <v>76</v>
      </c>
      <c r="D56" s="153" t="s">
        <v>237</v>
      </c>
      <c r="E56" s="222"/>
      <c r="F56" s="231"/>
      <c r="G56" s="251">
        <f>IF(E56="Ja",H56,0)</f>
        <v>0</v>
      </c>
      <c r="H56" s="264">
        <f>IF(E56="Ikke relevant",0,3)</f>
        <v>3</v>
      </c>
      <c r="I56" s="223"/>
      <c r="J56" s="223" t="s">
        <v>387</v>
      </c>
    </row>
    <row r="57" spans="1:10" ht="20.399999999999999">
      <c r="A57" s="153" t="s">
        <v>582</v>
      </c>
      <c r="B57" s="153" t="s">
        <v>591</v>
      </c>
      <c r="C57" s="153" t="s">
        <v>593</v>
      </c>
      <c r="D57" s="153" t="s">
        <v>242</v>
      </c>
      <c r="E57" s="222"/>
      <c r="F57" s="231"/>
      <c r="G57" s="251">
        <f>IF(E57="Ja",H57,0)</f>
        <v>0</v>
      </c>
      <c r="H57" s="264">
        <f>IF(E57="Ikke relevant",0,3)</f>
        <v>3</v>
      </c>
      <c r="I57" s="223"/>
      <c r="J57" s="223" t="s">
        <v>387</v>
      </c>
    </row>
    <row r="58" spans="1:10" ht="20.399999999999999">
      <c r="A58" s="153" t="s">
        <v>583</v>
      </c>
      <c r="B58" s="153" t="s">
        <v>589</v>
      </c>
      <c r="C58" s="153" t="s">
        <v>594</v>
      </c>
      <c r="D58" s="153" t="s">
        <v>386</v>
      </c>
      <c r="E58" s="222"/>
      <c r="F58" s="231"/>
      <c r="G58" s="251">
        <f>IF(E58="Ja",H58,0)</f>
        <v>0</v>
      </c>
      <c r="H58" s="264">
        <f>IF(E58="Ikke relevant",0,2)</f>
        <v>2</v>
      </c>
      <c r="I58" s="223"/>
      <c r="J58" s="223" t="s">
        <v>387</v>
      </c>
    </row>
    <row r="59" spans="1:10" s="177" customFormat="1" ht="20.399999999999999">
      <c r="A59" s="173" t="s">
        <v>824</v>
      </c>
      <c r="B59" s="173" t="s">
        <v>825</v>
      </c>
      <c r="C59" s="173" t="s">
        <v>841</v>
      </c>
      <c r="D59" s="173" t="s">
        <v>859</v>
      </c>
      <c r="E59" s="222"/>
      <c r="F59" s="236"/>
      <c r="G59" s="253">
        <f>IF(E59="Ja",H59,0)</f>
        <v>0</v>
      </c>
      <c r="H59" s="247">
        <f>IF(E59="Ikke relevant",0,2)</f>
        <v>2</v>
      </c>
      <c r="I59" s="224"/>
      <c r="J59" s="224" t="s">
        <v>387</v>
      </c>
    </row>
    <row r="60" spans="1:10" s="11" customFormat="1" ht="10.199999999999999">
      <c r="A60" s="195">
        <v>5</v>
      </c>
      <c r="B60" s="195" t="s">
        <v>77</v>
      </c>
      <c r="C60" s="195" t="s">
        <v>77</v>
      </c>
      <c r="D60" s="196" t="s">
        <v>54</v>
      </c>
      <c r="E60" s="199" t="s">
        <v>55</v>
      </c>
      <c r="F60" s="230" t="s">
        <v>56</v>
      </c>
      <c r="G60" s="245">
        <f>SUM(G61:G75)</f>
        <v>0</v>
      </c>
      <c r="H60" s="245">
        <f>SUM(H61:H75)</f>
        <v>19</v>
      </c>
      <c r="I60" s="198">
        <f>G60/H60</f>
        <v>0</v>
      </c>
      <c r="J60" s="197" t="s">
        <v>463</v>
      </c>
    </row>
    <row r="61" spans="1:10" ht="30.6">
      <c r="A61" s="207" t="s">
        <v>882</v>
      </c>
      <c r="B61" s="149" t="s">
        <v>414</v>
      </c>
      <c r="C61" s="173" t="s">
        <v>801</v>
      </c>
      <c r="D61" s="98" t="s">
        <v>57</v>
      </c>
      <c r="E61" s="222"/>
      <c r="F61" s="233"/>
      <c r="G61" s="246"/>
      <c r="H61" s="248"/>
      <c r="I61" s="223"/>
      <c r="J61" s="223" t="s">
        <v>464</v>
      </c>
    </row>
    <row r="62" spans="1:10" ht="30.6">
      <c r="A62" s="207" t="s">
        <v>878</v>
      </c>
      <c r="B62" s="207" t="s">
        <v>413</v>
      </c>
      <c r="C62" s="207" t="s">
        <v>902</v>
      </c>
      <c r="D62" s="207" t="s">
        <v>237</v>
      </c>
      <c r="E62" s="222"/>
      <c r="F62" s="233"/>
      <c r="G62" s="251">
        <f>IF(E62="Ja",H62,0)</f>
        <v>0</v>
      </c>
      <c r="H62" s="264">
        <f>IF(E62="Ikke relevant",0,3)</f>
        <v>3</v>
      </c>
      <c r="I62" s="223"/>
      <c r="J62" s="223" t="s">
        <v>387</v>
      </c>
    </row>
    <row r="63" spans="1:10" ht="20.399999999999999">
      <c r="A63" s="149" t="s">
        <v>539</v>
      </c>
      <c r="B63" s="149" t="s">
        <v>415</v>
      </c>
      <c r="C63" s="169" t="s">
        <v>78</v>
      </c>
      <c r="D63" s="149" t="s">
        <v>239</v>
      </c>
      <c r="E63" s="222"/>
      <c r="F63" s="233"/>
      <c r="G63" s="251">
        <f>IF(E63="Ja",H63,0)</f>
        <v>0</v>
      </c>
      <c r="H63" s="264">
        <f>IF(E63="Ikke relevant",0,2)</f>
        <v>2</v>
      </c>
      <c r="I63" s="223"/>
      <c r="J63" s="223" t="s">
        <v>387</v>
      </c>
    </row>
    <row r="64" spans="1:10" ht="30.6">
      <c r="A64" s="207" t="s">
        <v>939</v>
      </c>
      <c r="B64" s="207" t="s">
        <v>926</v>
      </c>
      <c r="C64" s="173" t="s">
        <v>874</v>
      </c>
      <c r="D64" s="98" t="s">
        <v>57</v>
      </c>
      <c r="E64" s="222"/>
      <c r="F64" s="233"/>
      <c r="G64" s="254"/>
      <c r="H64" s="255"/>
      <c r="I64" s="226"/>
      <c r="J64" s="223" t="s">
        <v>464</v>
      </c>
    </row>
    <row r="65" spans="1:10" ht="20.399999999999999">
      <c r="A65" s="149" t="s">
        <v>540</v>
      </c>
      <c r="B65" s="207" t="s">
        <v>928</v>
      </c>
      <c r="C65" s="173" t="s">
        <v>927</v>
      </c>
      <c r="D65" s="207" t="s">
        <v>929</v>
      </c>
      <c r="E65" s="222"/>
      <c r="F65" s="233"/>
      <c r="G65" s="251">
        <f>IF(E65="Ja",H65,0)</f>
        <v>0</v>
      </c>
      <c r="H65" s="264">
        <f>IF(E65="Ikke relevant",0,3)</f>
        <v>3</v>
      </c>
      <c r="I65" s="223"/>
      <c r="J65" s="223" t="s">
        <v>387</v>
      </c>
    </row>
    <row r="66" spans="1:10" ht="30.6">
      <c r="A66" s="149" t="s">
        <v>476</v>
      </c>
      <c r="B66" s="207" t="s">
        <v>416</v>
      </c>
      <c r="C66" s="169" t="s">
        <v>79</v>
      </c>
      <c r="D66" s="98" t="s">
        <v>57</v>
      </c>
      <c r="E66" s="222"/>
      <c r="F66" s="233"/>
      <c r="G66" s="246"/>
      <c r="H66" s="248"/>
      <c r="I66" s="223"/>
      <c r="J66" s="223" t="s">
        <v>464</v>
      </c>
    </row>
    <row r="67" spans="1:10" ht="20.399999999999999">
      <c r="A67" s="149" t="s">
        <v>477</v>
      </c>
      <c r="B67" s="149" t="s">
        <v>417</v>
      </c>
      <c r="C67" s="169" t="s">
        <v>80</v>
      </c>
      <c r="D67" s="149" t="s">
        <v>239</v>
      </c>
      <c r="E67" s="222"/>
      <c r="F67" s="233"/>
      <c r="G67" s="251">
        <f>IF(E67="Ja",H67,0)</f>
        <v>0</v>
      </c>
      <c r="H67" s="264">
        <f>IF(E67="Ikke relevant",0,2)</f>
        <v>2</v>
      </c>
      <c r="I67" s="223"/>
      <c r="J67" s="223" t="s">
        <v>387</v>
      </c>
    </row>
    <row r="68" spans="1:10" ht="30.6">
      <c r="A68" s="149" t="s">
        <v>478</v>
      </c>
      <c r="B68" s="149" t="s">
        <v>597</v>
      </c>
      <c r="C68" s="169" t="s">
        <v>81</v>
      </c>
      <c r="D68" s="98" t="s">
        <v>57</v>
      </c>
      <c r="E68" s="222"/>
      <c r="F68" s="233"/>
      <c r="G68" s="246"/>
      <c r="H68" s="248"/>
      <c r="I68" s="223"/>
      <c r="J68" s="223" t="s">
        <v>464</v>
      </c>
    </row>
    <row r="69" spans="1:10" ht="20.399999999999999">
      <c r="A69" s="149" t="s">
        <v>479</v>
      </c>
      <c r="B69" s="149" t="s">
        <v>418</v>
      </c>
      <c r="C69" s="169" t="s">
        <v>82</v>
      </c>
      <c r="D69" s="98" t="s">
        <v>57</v>
      </c>
      <c r="E69" s="222"/>
      <c r="F69" s="233"/>
      <c r="G69" s="246"/>
      <c r="H69" s="248"/>
      <c r="I69" s="223"/>
      <c r="J69" s="223" t="s">
        <v>464</v>
      </c>
    </row>
    <row r="70" spans="1:10" ht="30.6">
      <c r="A70" s="153" t="s">
        <v>480</v>
      </c>
      <c r="B70" s="153" t="s">
        <v>419</v>
      </c>
      <c r="C70" s="153" t="s">
        <v>618</v>
      </c>
      <c r="D70" s="154" t="s">
        <v>57</v>
      </c>
      <c r="E70" s="222"/>
      <c r="F70" s="233"/>
      <c r="G70" s="246"/>
      <c r="H70" s="248"/>
      <c r="I70" s="223"/>
      <c r="J70" s="223" t="s">
        <v>464</v>
      </c>
    </row>
    <row r="71" spans="1:10" s="177" customFormat="1" ht="23.7" customHeight="1">
      <c r="A71" s="173" t="s">
        <v>728</v>
      </c>
      <c r="B71" s="173" t="s">
        <v>828</v>
      </c>
      <c r="C71" s="173" t="s">
        <v>826</v>
      </c>
      <c r="D71" s="173" t="s">
        <v>827</v>
      </c>
      <c r="E71" s="222"/>
      <c r="F71" s="238"/>
      <c r="G71" s="253">
        <f>IF(E71="Ja",H71,0)</f>
        <v>0</v>
      </c>
      <c r="H71" s="247">
        <f>IF(E71="Ikke relevant",0,3)</f>
        <v>3</v>
      </c>
      <c r="I71" s="224"/>
      <c r="J71" s="224" t="s">
        <v>387</v>
      </c>
    </row>
    <row r="72" spans="1:10" ht="20.399999999999999">
      <c r="A72" s="173" t="s">
        <v>890</v>
      </c>
      <c r="B72" s="173" t="s">
        <v>729</v>
      </c>
      <c r="C72" s="173" t="s">
        <v>730</v>
      </c>
      <c r="D72" s="176" t="s">
        <v>57</v>
      </c>
      <c r="E72" s="222"/>
      <c r="F72" s="233"/>
      <c r="G72" s="246"/>
      <c r="H72" s="248"/>
      <c r="I72" s="223"/>
      <c r="J72" s="223" t="s">
        <v>464</v>
      </c>
    </row>
    <row r="73" spans="1:10" ht="30.6">
      <c r="A73" s="173" t="s">
        <v>891</v>
      </c>
      <c r="B73" s="173" t="s">
        <v>889</v>
      </c>
      <c r="C73" s="164" t="s">
        <v>875</v>
      </c>
      <c r="D73" s="173" t="s">
        <v>242</v>
      </c>
      <c r="E73" s="222"/>
      <c r="F73" s="233"/>
      <c r="G73" s="253">
        <f>IF(E73="Ja",H73,0)</f>
        <v>0</v>
      </c>
      <c r="H73" s="247">
        <f>IF(E73="Ikke relevant",0,3)</f>
        <v>3</v>
      </c>
      <c r="I73" s="224"/>
      <c r="J73" s="224" t="s">
        <v>387</v>
      </c>
    </row>
    <row r="74" spans="1:10" ht="20.399999999999999">
      <c r="A74" s="153" t="s">
        <v>481</v>
      </c>
      <c r="B74" s="153" t="s">
        <v>598</v>
      </c>
      <c r="C74" s="173" t="s">
        <v>731</v>
      </c>
      <c r="D74" s="154" t="s">
        <v>57</v>
      </c>
      <c r="E74" s="222"/>
      <c r="F74" s="233"/>
      <c r="G74" s="246"/>
      <c r="H74" s="248"/>
      <c r="I74" s="223"/>
      <c r="J74" s="223" t="s">
        <v>464</v>
      </c>
    </row>
    <row r="75" spans="1:10" ht="20.399999999999999">
      <c r="A75" s="173" t="s">
        <v>810</v>
      </c>
      <c r="B75" s="173" t="s">
        <v>811</v>
      </c>
      <c r="C75" s="173" t="s">
        <v>812</v>
      </c>
      <c r="D75" s="173" t="s">
        <v>242</v>
      </c>
      <c r="E75" s="222"/>
      <c r="F75" s="233"/>
      <c r="G75" s="253">
        <f>IF(E75="Ja",H75,0)</f>
        <v>0</v>
      </c>
      <c r="H75" s="247">
        <f>IF(E75="Ikke relevant",0,3)</f>
        <v>3</v>
      </c>
      <c r="I75" s="224"/>
      <c r="J75" s="224" t="s">
        <v>387</v>
      </c>
    </row>
    <row r="76" spans="1:10" s="11" customFormat="1" ht="10.199999999999999">
      <c r="A76" s="195">
        <v>6</v>
      </c>
      <c r="B76" s="195" t="s">
        <v>83</v>
      </c>
      <c r="C76" s="195" t="s">
        <v>83</v>
      </c>
      <c r="D76" s="196" t="s">
        <v>54</v>
      </c>
      <c r="E76" s="199" t="s">
        <v>55</v>
      </c>
      <c r="F76" s="230" t="s">
        <v>56</v>
      </c>
      <c r="G76" s="245">
        <f>SUM(G77:G93)</f>
        <v>0</v>
      </c>
      <c r="H76" s="245">
        <f>SUM(H77:H93)</f>
        <v>14</v>
      </c>
      <c r="I76" s="198">
        <f>G76/H76</f>
        <v>0</v>
      </c>
      <c r="J76" s="197" t="s">
        <v>463</v>
      </c>
    </row>
    <row r="77" spans="1:10" ht="30.6">
      <c r="A77" s="153" t="s">
        <v>482</v>
      </c>
      <c r="B77" s="153" t="s">
        <v>925</v>
      </c>
      <c r="C77" s="173" t="s">
        <v>795</v>
      </c>
      <c r="D77" s="154" t="s">
        <v>57</v>
      </c>
      <c r="E77" s="222"/>
      <c r="F77" s="233"/>
      <c r="G77" s="246"/>
      <c r="H77" s="246"/>
      <c r="I77" s="223"/>
      <c r="J77" s="223" t="s">
        <v>464</v>
      </c>
    </row>
    <row r="78" spans="1:10" ht="30.6">
      <c r="A78" s="153" t="s">
        <v>735</v>
      </c>
      <c r="B78" s="153" t="s">
        <v>736</v>
      </c>
      <c r="C78" s="173" t="s">
        <v>814</v>
      </c>
      <c r="D78" s="154" t="s">
        <v>57</v>
      </c>
      <c r="E78" s="222"/>
      <c r="F78" s="233"/>
      <c r="G78" s="246"/>
      <c r="H78" s="246"/>
      <c r="I78" s="223"/>
      <c r="J78" s="223" t="s">
        <v>464</v>
      </c>
    </row>
    <row r="79" spans="1:10" ht="20.399999999999999">
      <c r="A79" s="153" t="s">
        <v>541</v>
      </c>
      <c r="B79" s="153" t="s">
        <v>599</v>
      </c>
      <c r="C79" s="163" t="s">
        <v>803</v>
      </c>
      <c r="D79" s="154" t="s">
        <v>57</v>
      </c>
      <c r="E79" s="222"/>
      <c r="F79" s="233"/>
      <c r="G79" s="246"/>
      <c r="H79" s="246"/>
      <c r="I79" s="223"/>
      <c r="J79" s="223" t="s">
        <v>464</v>
      </c>
    </row>
    <row r="80" spans="1:10" ht="51">
      <c r="A80" s="153" t="s">
        <v>542</v>
      </c>
      <c r="B80" s="153" t="s">
        <v>600</v>
      </c>
      <c r="C80" s="153" t="s">
        <v>732</v>
      </c>
      <c r="D80" s="154" t="s">
        <v>57</v>
      </c>
      <c r="E80" s="222"/>
      <c r="F80" s="233"/>
      <c r="G80" s="246"/>
      <c r="H80" s="246"/>
      <c r="I80" s="223"/>
      <c r="J80" s="223" t="s">
        <v>464</v>
      </c>
    </row>
    <row r="81" spans="1:10" ht="20.399999999999999">
      <c r="A81" s="153" t="s">
        <v>543</v>
      </c>
      <c r="B81" s="153" t="s">
        <v>619</v>
      </c>
      <c r="C81" s="153" t="s">
        <v>619</v>
      </c>
      <c r="D81" s="153" t="s">
        <v>244</v>
      </c>
      <c r="E81" s="222"/>
      <c r="F81" s="233"/>
      <c r="G81" s="251">
        <f>IF(E81="Ja",H81,0)</f>
        <v>0</v>
      </c>
      <c r="H81" s="264">
        <f>IF(E81="Ikke relevant",0,1)</f>
        <v>1</v>
      </c>
      <c r="I81" s="223"/>
      <c r="J81" s="223" t="s">
        <v>387</v>
      </c>
    </row>
    <row r="82" spans="1:10" ht="30.6">
      <c r="A82" s="153" t="s">
        <v>544</v>
      </c>
      <c r="B82" s="153" t="s">
        <v>420</v>
      </c>
      <c r="C82" s="173" t="s">
        <v>802</v>
      </c>
      <c r="D82" s="154" t="s">
        <v>57</v>
      </c>
      <c r="E82" s="222"/>
      <c r="F82" s="233"/>
      <c r="G82" s="246"/>
      <c r="H82" s="246"/>
      <c r="I82" s="223"/>
      <c r="J82" s="223" t="s">
        <v>464</v>
      </c>
    </row>
    <row r="83" spans="1:10" ht="40.799999999999997">
      <c r="A83" s="153" t="s">
        <v>545</v>
      </c>
      <c r="B83" s="153" t="s">
        <v>421</v>
      </c>
      <c r="C83" s="153" t="s">
        <v>620</v>
      </c>
      <c r="D83" s="154" t="s">
        <v>57</v>
      </c>
      <c r="E83" s="222"/>
      <c r="F83" s="233"/>
      <c r="G83" s="246"/>
      <c r="H83" s="246"/>
      <c r="I83" s="223"/>
      <c r="J83" s="223" t="s">
        <v>464</v>
      </c>
    </row>
    <row r="84" spans="1:10" ht="20.399999999999999">
      <c r="A84" s="153" t="s">
        <v>586</v>
      </c>
      <c r="B84" s="153" t="s">
        <v>590</v>
      </c>
      <c r="C84" s="153" t="s">
        <v>587</v>
      </c>
      <c r="D84" s="153" t="s">
        <v>386</v>
      </c>
      <c r="E84" s="222"/>
      <c r="F84" s="233"/>
      <c r="G84" s="251">
        <f>IF(E84="Ja",H84,0)</f>
        <v>0</v>
      </c>
      <c r="H84" s="264">
        <f>IF(E84="Ikke relevant",0,2)</f>
        <v>2</v>
      </c>
      <c r="I84" s="223"/>
      <c r="J84" s="223" t="s">
        <v>387</v>
      </c>
    </row>
    <row r="85" spans="1:10" ht="40.799999999999997">
      <c r="A85" s="153" t="s">
        <v>546</v>
      </c>
      <c r="B85" s="153" t="s">
        <v>422</v>
      </c>
      <c r="C85" s="153" t="s">
        <v>850</v>
      </c>
      <c r="D85" s="154" t="s">
        <v>57</v>
      </c>
      <c r="E85" s="222"/>
      <c r="F85" s="233"/>
      <c r="G85" s="246"/>
      <c r="H85" s="246"/>
      <c r="I85" s="223"/>
      <c r="J85" s="223" t="s">
        <v>464</v>
      </c>
    </row>
    <row r="86" spans="1:10" ht="51">
      <c r="A86" s="153" t="s">
        <v>547</v>
      </c>
      <c r="B86" s="153" t="s">
        <v>423</v>
      </c>
      <c r="C86" s="173" t="s">
        <v>804</v>
      </c>
      <c r="D86" s="154" t="s">
        <v>57</v>
      </c>
      <c r="E86" s="222"/>
      <c r="F86" s="233"/>
      <c r="G86" s="246"/>
      <c r="H86" s="246"/>
      <c r="I86" s="223"/>
      <c r="J86" s="223" t="s">
        <v>464</v>
      </c>
    </row>
    <row r="87" spans="1:10" ht="40.799999999999997">
      <c r="A87" s="153" t="s">
        <v>548</v>
      </c>
      <c r="B87" s="153" t="s">
        <v>601</v>
      </c>
      <c r="C87" s="153" t="s">
        <v>84</v>
      </c>
      <c r="D87" s="153" t="s">
        <v>244</v>
      </c>
      <c r="E87" s="222"/>
      <c r="F87" s="233"/>
      <c r="G87" s="251">
        <f>IF(E87="Ja",H87,0)</f>
        <v>0</v>
      </c>
      <c r="H87" s="264">
        <f>IF(E87="Ikke relevant",0,1)</f>
        <v>1</v>
      </c>
      <c r="I87" s="223"/>
      <c r="J87" s="223" t="s">
        <v>387</v>
      </c>
    </row>
    <row r="88" spans="1:10" ht="20.399999999999999">
      <c r="A88" s="153" t="s">
        <v>584</v>
      </c>
      <c r="B88" s="153" t="s">
        <v>592</v>
      </c>
      <c r="C88" s="153" t="s">
        <v>621</v>
      </c>
      <c r="D88" s="153" t="s">
        <v>386</v>
      </c>
      <c r="E88" s="222"/>
      <c r="F88" s="233"/>
      <c r="G88" s="251">
        <f>IF(E88="Ja",H88,0)</f>
        <v>0</v>
      </c>
      <c r="H88" s="264">
        <f>IF(E88="Ikke relevant",0,2)</f>
        <v>2</v>
      </c>
      <c r="I88" s="223"/>
      <c r="J88" s="223" t="s">
        <v>387</v>
      </c>
    </row>
    <row r="89" spans="1:10" ht="20.399999999999999">
      <c r="A89" s="153" t="s">
        <v>581</v>
      </c>
      <c r="B89" s="153" t="s">
        <v>588</v>
      </c>
      <c r="C89" s="173" t="s">
        <v>622</v>
      </c>
      <c r="D89" s="173" t="s">
        <v>57</v>
      </c>
      <c r="E89" s="222"/>
      <c r="F89" s="233"/>
      <c r="G89" s="246"/>
      <c r="H89" s="246"/>
      <c r="I89" s="223"/>
      <c r="J89" s="223" t="s">
        <v>464</v>
      </c>
    </row>
    <row r="90" spans="1:10" s="177" customFormat="1" ht="20.399999999999999">
      <c r="A90" s="173" t="s">
        <v>733</v>
      </c>
      <c r="B90" s="173" t="s">
        <v>734</v>
      </c>
      <c r="C90" s="173" t="s">
        <v>879</v>
      </c>
      <c r="D90" s="173" t="s">
        <v>236</v>
      </c>
      <c r="E90" s="222"/>
      <c r="F90" s="238"/>
      <c r="G90" s="253">
        <f>IF(E90="Ja",H90,0)</f>
        <v>0</v>
      </c>
      <c r="H90" s="247">
        <f>IF(E90="Ikke relevant",0,4)</f>
        <v>4</v>
      </c>
      <c r="I90" s="224"/>
      <c r="J90" s="224" t="s">
        <v>387</v>
      </c>
    </row>
    <row r="91" spans="1:10" s="177" customFormat="1" ht="30.6">
      <c r="A91" s="173" t="s">
        <v>851</v>
      </c>
      <c r="B91" s="173" t="s">
        <v>852</v>
      </c>
      <c r="C91" s="173" t="s">
        <v>862</v>
      </c>
      <c r="D91" s="173" t="s">
        <v>859</v>
      </c>
      <c r="E91" s="222"/>
      <c r="F91" s="238"/>
      <c r="G91" s="253">
        <f>IF(E91="Ja",H91,0)</f>
        <v>0</v>
      </c>
      <c r="H91" s="247">
        <f>IF(E91="Ikke relevant",0,2)</f>
        <v>2</v>
      </c>
      <c r="I91" s="224"/>
      <c r="J91" s="224" t="s">
        <v>387</v>
      </c>
    </row>
    <row r="92" spans="1:10" ht="20.399999999999999">
      <c r="A92" s="153" t="s">
        <v>549</v>
      </c>
      <c r="B92" s="153" t="s">
        <v>424</v>
      </c>
      <c r="C92" s="153" t="s">
        <v>85</v>
      </c>
      <c r="D92" s="153" t="s">
        <v>244</v>
      </c>
      <c r="E92" s="222"/>
      <c r="F92" s="233"/>
      <c r="G92" s="251">
        <f>IF(E92="Ja",H92,0)</f>
        <v>0</v>
      </c>
      <c r="H92" s="264">
        <f>IF(E92="Ikke relevant",0,1)</f>
        <v>1</v>
      </c>
      <c r="I92" s="223"/>
      <c r="J92" s="223" t="s">
        <v>387</v>
      </c>
    </row>
    <row r="93" spans="1:10" ht="30.6">
      <c r="A93" s="153" t="s">
        <v>550</v>
      </c>
      <c r="B93" s="153" t="s">
        <v>425</v>
      </c>
      <c r="C93" s="153" t="s">
        <v>86</v>
      </c>
      <c r="D93" s="153" t="s">
        <v>244</v>
      </c>
      <c r="E93" s="222"/>
      <c r="F93" s="233"/>
      <c r="G93" s="251">
        <f>IF(E93="Ja",H93,0)</f>
        <v>0</v>
      </c>
      <c r="H93" s="264">
        <f>IF(E93="Ikke relevant",0,1)</f>
        <v>1</v>
      </c>
      <c r="I93" s="223"/>
      <c r="J93" s="223" t="s">
        <v>387</v>
      </c>
    </row>
    <row r="94" spans="1:10" ht="10.199999999999999">
      <c r="A94" s="195">
        <v>7</v>
      </c>
      <c r="B94" s="195" t="s">
        <v>87</v>
      </c>
      <c r="C94" s="195" t="s">
        <v>87</v>
      </c>
      <c r="D94" s="196" t="s">
        <v>54</v>
      </c>
      <c r="E94" s="199" t="s">
        <v>55</v>
      </c>
      <c r="F94" s="230" t="s">
        <v>56</v>
      </c>
      <c r="G94" s="245">
        <f>SUM(G95:G132)</f>
        <v>0</v>
      </c>
      <c r="H94" s="245">
        <f>SUM(H95:H132)</f>
        <v>64</v>
      </c>
      <c r="I94" s="198">
        <f>G94/H94</f>
        <v>0</v>
      </c>
      <c r="J94" s="197" t="s">
        <v>463</v>
      </c>
    </row>
    <row r="95" spans="1:10" s="11" customFormat="1" ht="20.399999999999999">
      <c r="A95" s="150" t="s">
        <v>551</v>
      </c>
      <c r="B95" s="150" t="s">
        <v>426</v>
      </c>
      <c r="C95" s="150" t="s">
        <v>512</v>
      </c>
      <c r="D95" s="150" t="s">
        <v>57</v>
      </c>
      <c r="E95" s="222"/>
      <c r="F95" s="233"/>
      <c r="G95" s="246"/>
      <c r="H95" s="246"/>
      <c r="I95" s="223"/>
      <c r="J95" s="223" t="s">
        <v>464</v>
      </c>
    </row>
    <row r="96" spans="1:10" ht="20.399999999999999">
      <c r="A96" s="150" t="s">
        <v>483</v>
      </c>
      <c r="B96" s="150" t="s">
        <v>427</v>
      </c>
      <c r="C96" s="152" t="s">
        <v>623</v>
      </c>
      <c r="D96" s="150" t="s">
        <v>242</v>
      </c>
      <c r="E96" s="222"/>
      <c r="F96" s="233"/>
      <c r="G96" s="251">
        <f>IF(E96="Ja",H96,0)</f>
        <v>0</v>
      </c>
      <c r="H96" s="264">
        <f>IF(E96="Ikke relevant",0,3)</f>
        <v>3</v>
      </c>
      <c r="I96" s="223"/>
      <c r="J96" s="223" t="s">
        <v>387</v>
      </c>
    </row>
    <row r="97" spans="1:10" ht="40.799999999999997">
      <c r="A97" s="150" t="s">
        <v>940</v>
      </c>
      <c r="B97" s="164" t="s">
        <v>743</v>
      </c>
      <c r="C97" s="164" t="s">
        <v>903</v>
      </c>
      <c r="D97" s="178" t="s">
        <v>57</v>
      </c>
      <c r="E97" s="222"/>
      <c r="F97" s="233"/>
      <c r="G97" s="246"/>
      <c r="H97" s="246"/>
      <c r="I97" s="223"/>
      <c r="J97" s="223" t="s">
        <v>464</v>
      </c>
    </row>
    <row r="98" spans="1:10" ht="61.2">
      <c r="A98" s="150" t="s">
        <v>552</v>
      </c>
      <c r="B98" s="150" t="s">
        <v>428</v>
      </c>
      <c r="C98" s="150" t="s">
        <v>88</v>
      </c>
      <c r="D98" s="151" t="s">
        <v>57</v>
      </c>
      <c r="E98" s="222"/>
      <c r="F98" s="239"/>
      <c r="G98" s="246"/>
      <c r="H98" s="246"/>
      <c r="I98" s="223"/>
      <c r="J98" s="223" t="s">
        <v>464</v>
      </c>
    </row>
    <row r="99" spans="1:10" ht="30.6">
      <c r="A99" s="150" t="s">
        <v>787</v>
      </c>
      <c r="B99" s="164" t="s">
        <v>789</v>
      </c>
      <c r="C99" s="164" t="s">
        <v>788</v>
      </c>
      <c r="D99" s="164" t="s">
        <v>241</v>
      </c>
      <c r="E99" s="222"/>
      <c r="F99" s="239"/>
      <c r="G99" s="253">
        <f>IF(E99="Ja",H99,0)</f>
        <v>0</v>
      </c>
      <c r="H99" s="247">
        <f>IF(E99="Ikke relevant",0,5)</f>
        <v>5</v>
      </c>
      <c r="I99" s="224"/>
      <c r="J99" s="224" t="s">
        <v>387</v>
      </c>
    </row>
    <row r="100" spans="1:10" s="177" customFormat="1" ht="30.6">
      <c r="A100" s="164" t="s">
        <v>819</v>
      </c>
      <c r="B100" s="164" t="s">
        <v>820</v>
      </c>
      <c r="C100" s="164" t="s">
        <v>821</v>
      </c>
      <c r="D100" s="164" t="s">
        <v>242</v>
      </c>
      <c r="E100" s="222"/>
      <c r="F100" s="238"/>
      <c r="G100" s="253">
        <f>IF(E100="Ja",H100,0)</f>
        <v>0</v>
      </c>
      <c r="H100" s="247">
        <f>IF(E100="Ikke relevant",0,3)</f>
        <v>3</v>
      </c>
      <c r="I100" s="224"/>
      <c r="J100" s="224" t="s">
        <v>387</v>
      </c>
    </row>
    <row r="101" spans="1:10" ht="51">
      <c r="A101" s="150" t="s">
        <v>553</v>
      </c>
      <c r="B101" s="150" t="s">
        <v>429</v>
      </c>
      <c r="C101" s="152" t="s">
        <v>624</v>
      </c>
      <c r="D101" s="151" t="s">
        <v>57</v>
      </c>
      <c r="E101" s="222"/>
      <c r="F101" s="233"/>
      <c r="G101" s="246"/>
      <c r="H101" s="246"/>
      <c r="I101" s="223"/>
      <c r="J101" s="223" t="s">
        <v>464</v>
      </c>
    </row>
    <row r="102" spans="1:10" ht="30.6">
      <c r="A102" s="150" t="s">
        <v>554</v>
      </c>
      <c r="B102" s="150" t="s">
        <v>430</v>
      </c>
      <c r="C102" s="150" t="s">
        <v>89</v>
      </c>
      <c r="D102" s="150" t="s">
        <v>240</v>
      </c>
      <c r="E102" s="222"/>
      <c r="F102" s="233"/>
      <c r="G102" s="251">
        <f>IF(E102="Ja",H102,0)</f>
        <v>0</v>
      </c>
      <c r="H102" s="264">
        <f>IF(E102="Ikke relevant",0,5)</f>
        <v>5</v>
      </c>
      <c r="I102" s="223"/>
      <c r="J102" s="223" t="s">
        <v>387</v>
      </c>
    </row>
    <row r="103" spans="1:10" ht="40.799999999999997">
      <c r="A103" s="150" t="s">
        <v>484</v>
      </c>
      <c r="B103" s="150" t="s">
        <v>431</v>
      </c>
      <c r="C103" s="150" t="s">
        <v>90</v>
      </c>
      <c r="D103" s="151" t="s">
        <v>57</v>
      </c>
      <c r="E103" s="222"/>
      <c r="F103" s="233"/>
      <c r="G103" s="246"/>
      <c r="H103" s="246"/>
      <c r="I103" s="223"/>
      <c r="J103" s="223" t="s">
        <v>464</v>
      </c>
    </row>
    <row r="104" spans="1:10" ht="20.399999999999999">
      <c r="A104" s="150" t="s">
        <v>485</v>
      </c>
      <c r="B104" s="150" t="s">
        <v>432</v>
      </c>
      <c r="C104" s="164" t="s">
        <v>744</v>
      </c>
      <c r="D104" s="150" t="s">
        <v>241</v>
      </c>
      <c r="E104" s="222"/>
      <c r="F104" s="233"/>
      <c r="G104" s="253">
        <f>IF(E104="Ja",H104,0)</f>
        <v>0</v>
      </c>
      <c r="H104" s="247">
        <f>IF(E104="Ikke relevant",0,5)</f>
        <v>5</v>
      </c>
      <c r="I104" s="224"/>
      <c r="J104" s="224" t="s">
        <v>387</v>
      </c>
    </row>
    <row r="105" spans="1:10" ht="10.199999999999999">
      <c r="A105" s="150" t="s">
        <v>486</v>
      </c>
      <c r="B105" s="150" t="s">
        <v>433</v>
      </c>
      <c r="C105" s="150" t="s">
        <v>91</v>
      </c>
      <c r="D105" s="150" t="s">
        <v>57</v>
      </c>
      <c r="E105" s="222"/>
      <c r="F105" s="233"/>
      <c r="G105" s="246"/>
      <c r="H105" s="246"/>
      <c r="I105" s="223"/>
      <c r="J105" s="223" t="s">
        <v>464</v>
      </c>
    </row>
    <row r="106" spans="1:10" ht="30.6">
      <c r="A106" s="151" t="s">
        <v>487</v>
      </c>
      <c r="B106" s="151" t="s">
        <v>434</v>
      </c>
      <c r="C106" s="150" t="s">
        <v>92</v>
      </c>
      <c r="D106" s="150" t="s">
        <v>242</v>
      </c>
      <c r="E106" s="222"/>
      <c r="F106" s="233"/>
      <c r="G106" s="251">
        <f>IF(E106="Ja",H106,0)</f>
        <v>0</v>
      </c>
      <c r="H106" s="264">
        <f>IF(E106="Ikke relevant",0,3)</f>
        <v>3</v>
      </c>
      <c r="I106" s="223"/>
      <c r="J106" s="223" t="s">
        <v>387</v>
      </c>
    </row>
    <row r="107" spans="1:10" ht="20.399999999999999">
      <c r="A107" s="150" t="s">
        <v>488</v>
      </c>
      <c r="B107" s="150" t="s">
        <v>435</v>
      </c>
      <c r="C107" s="150" t="s">
        <v>93</v>
      </c>
      <c r="D107" s="150" t="s">
        <v>242</v>
      </c>
      <c r="E107" s="222"/>
      <c r="F107" s="233"/>
      <c r="G107" s="251">
        <f>IF(E107="Ja",H107,0)</f>
        <v>0</v>
      </c>
      <c r="H107" s="264">
        <f>IF(E107="Ikke relevant",0,3)</f>
        <v>3</v>
      </c>
      <c r="I107" s="223"/>
      <c r="J107" s="223" t="s">
        <v>387</v>
      </c>
    </row>
    <row r="108" spans="1:10" ht="51">
      <c r="A108" s="150" t="s">
        <v>489</v>
      </c>
      <c r="B108" s="150" t="s">
        <v>436</v>
      </c>
      <c r="C108" s="164" t="s">
        <v>904</v>
      </c>
      <c r="D108" s="164" t="s">
        <v>241</v>
      </c>
      <c r="E108" s="222"/>
      <c r="F108" s="233"/>
      <c r="G108" s="253">
        <f>IF(E108="Ja",H108,0)</f>
        <v>0</v>
      </c>
      <c r="H108" s="247">
        <f>IF(E108="Ikke relevant",0,5)</f>
        <v>5</v>
      </c>
      <c r="I108" s="224"/>
      <c r="J108" s="224" t="s">
        <v>387</v>
      </c>
    </row>
    <row r="109" spans="1:10" ht="20.399999999999999">
      <c r="A109" s="174" t="s">
        <v>625</v>
      </c>
      <c r="B109" s="174" t="s">
        <v>626</v>
      </c>
      <c r="C109" s="174" t="s">
        <v>627</v>
      </c>
      <c r="D109" s="160" t="s">
        <v>240</v>
      </c>
      <c r="E109" s="222"/>
      <c r="F109" s="233"/>
      <c r="G109" s="253">
        <f>IF(E109="Ja",H109,0)</f>
        <v>0</v>
      </c>
      <c r="H109" s="247">
        <f>IF(E109="Ikke relevant",0,5)</f>
        <v>5</v>
      </c>
      <c r="I109" s="224"/>
      <c r="J109" s="224" t="s">
        <v>387</v>
      </c>
    </row>
    <row r="110" spans="1:10" ht="30.6">
      <c r="A110" s="160" t="s">
        <v>785</v>
      </c>
      <c r="B110" s="160" t="s">
        <v>863</v>
      </c>
      <c r="C110" s="160" t="s">
        <v>786</v>
      </c>
      <c r="D110" s="160" t="s">
        <v>242</v>
      </c>
      <c r="E110" s="222"/>
      <c r="F110" s="233"/>
      <c r="G110" s="253">
        <f>IF(E110="Ja",H110,0)</f>
        <v>0</v>
      </c>
      <c r="H110" s="247">
        <f>IF(E110="Ikke relevant",0,3)</f>
        <v>3</v>
      </c>
      <c r="I110" s="224"/>
      <c r="J110" s="224" t="s">
        <v>387</v>
      </c>
    </row>
    <row r="111" spans="1:10" ht="30.6">
      <c r="A111" s="150" t="s">
        <v>555</v>
      </c>
      <c r="B111" s="150" t="s">
        <v>437</v>
      </c>
      <c r="C111" s="150" t="s">
        <v>94</v>
      </c>
      <c r="D111" s="151" t="s">
        <v>57</v>
      </c>
      <c r="E111" s="222"/>
      <c r="F111" s="233"/>
      <c r="G111" s="246"/>
      <c r="H111" s="246"/>
      <c r="I111" s="223"/>
      <c r="J111" s="223" t="s">
        <v>464</v>
      </c>
    </row>
    <row r="112" spans="1:10" ht="30.6">
      <c r="A112" s="150" t="s">
        <v>490</v>
      </c>
      <c r="B112" s="150" t="s">
        <v>438</v>
      </c>
      <c r="C112" s="150" t="s">
        <v>510</v>
      </c>
      <c r="D112" s="151" t="s">
        <v>57</v>
      </c>
      <c r="E112" s="222"/>
      <c r="F112" s="233"/>
      <c r="G112" s="246"/>
      <c r="H112" s="246"/>
      <c r="I112" s="223"/>
      <c r="J112" s="223" t="s">
        <v>464</v>
      </c>
    </row>
    <row r="113" spans="1:10" ht="40.799999999999997">
      <c r="A113" s="150" t="s">
        <v>556</v>
      </c>
      <c r="B113" s="150" t="s">
        <v>439</v>
      </c>
      <c r="C113" s="150" t="s">
        <v>95</v>
      </c>
      <c r="D113" s="150" t="s">
        <v>96</v>
      </c>
      <c r="E113" s="222"/>
      <c r="F113" s="233"/>
      <c r="G113" s="246"/>
      <c r="H113" s="246"/>
      <c r="I113" s="223"/>
      <c r="J113" s="223" t="s">
        <v>464</v>
      </c>
    </row>
    <row r="114" spans="1:10" ht="40.799999999999997">
      <c r="A114" s="150" t="s">
        <v>557</v>
      </c>
      <c r="B114" s="150" t="s">
        <v>691</v>
      </c>
      <c r="C114" s="150" t="s">
        <v>97</v>
      </c>
      <c r="D114" s="151" t="s">
        <v>57</v>
      </c>
      <c r="E114" s="222"/>
      <c r="F114" s="233"/>
      <c r="G114" s="246"/>
      <c r="H114" s="246"/>
      <c r="I114" s="223"/>
      <c r="J114" s="223" t="s">
        <v>464</v>
      </c>
    </row>
    <row r="115" spans="1:10" ht="20.399999999999999">
      <c r="A115" s="150" t="s">
        <v>558</v>
      </c>
      <c r="B115" s="150" t="s">
        <v>440</v>
      </c>
      <c r="C115" s="150" t="s">
        <v>98</v>
      </c>
      <c r="D115" s="151" t="s">
        <v>57</v>
      </c>
      <c r="E115" s="222"/>
      <c r="F115" s="233"/>
      <c r="G115" s="246"/>
      <c r="H115" s="246"/>
      <c r="I115" s="223"/>
      <c r="J115" s="223" t="s">
        <v>464</v>
      </c>
    </row>
    <row r="116" spans="1:10" ht="20.399999999999999">
      <c r="A116" s="150" t="s">
        <v>491</v>
      </c>
      <c r="B116" s="150" t="s">
        <v>441</v>
      </c>
      <c r="C116" s="150" t="s">
        <v>99</v>
      </c>
      <c r="D116" s="150" t="s">
        <v>237</v>
      </c>
      <c r="E116" s="222"/>
      <c r="F116" s="233"/>
      <c r="G116" s="251">
        <f>IF(E116="Ja",H116,0)</f>
        <v>0</v>
      </c>
      <c r="H116" s="264">
        <f>IF(E116="Ikke relevant",0,3)</f>
        <v>3</v>
      </c>
      <c r="I116" s="223"/>
      <c r="J116" s="223" t="s">
        <v>387</v>
      </c>
    </row>
    <row r="117" spans="1:10" ht="30.6">
      <c r="A117" s="170" t="s">
        <v>628</v>
      </c>
      <c r="B117" s="170" t="s">
        <v>629</v>
      </c>
      <c r="C117" s="170" t="s">
        <v>630</v>
      </c>
      <c r="D117" s="170" t="s">
        <v>243</v>
      </c>
      <c r="E117" s="222"/>
      <c r="F117" s="233"/>
      <c r="G117" s="251">
        <f>IF(E117="Ja",H117,0)</f>
        <v>0</v>
      </c>
      <c r="H117" s="264">
        <f>IF(E117="Ikke relevant",0,1)</f>
        <v>1</v>
      </c>
      <c r="I117" s="223"/>
      <c r="J117" s="223" t="s">
        <v>387</v>
      </c>
    </row>
    <row r="118" spans="1:10" ht="30.6">
      <c r="A118" s="150" t="s">
        <v>492</v>
      </c>
      <c r="B118" s="150" t="s">
        <v>442</v>
      </c>
      <c r="C118" s="164" t="s">
        <v>815</v>
      </c>
      <c r="D118" s="151" t="s">
        <v>57</v>
      </c>
      <c r="E118" s="222"/>
      <c r="F118" s="233"/>
      <c r="G118" s="246"/>
      <c r="H118" s="246"/>
      <c r="I118" s="223"/>
      <c r="J118" s="223" t="s">
        <v>464</v>
      </c>
    </row>
    <row r="119" spans="1:10" ht="30.6">
      <c r="A119" s="150" t="s">
        <v>780</v>
      </c>
      <c r="B119" s="150" t="s">
        <v>443</v>
      </c>
      <c r="C119" s="150" t="s">
        <v>781</v>
      </c>
      <c r="D119" s="151" t="s">
        <v>57</v>
      </c>
      <c r="E119" s="222"/>
      <c r="F119" s="233"/>
      <c r="G119" s="246"/>
      <c r="H119" s="246"/>
      <c r="I119" s="223"/>
      <c r="J119" s="223" t="s">
        <v>464</v>
      </c>
    </row>
    <row r="120" spans="1:10" ht="20.399999999999999">
      <c r="A120" s="150" t="s">
        <v>559</v>
      </c>
      <c r="B120" s="150" t="s">
        <v>692</v>
      </c>
      <c r="C120" s="150" t="s">
        <v>100</v>
      </c>
      <c r="D120" s="151" t="s">
        <v>57</v>
      </c>
      <c r="E120" s="222"/>
      <c r="F120" s="233"/>
      <c r="G120" s="246"/>
      <c r="H120" s="246"/>
      <c r="I120" s="223"/>
      <c r="J120" s="223" t="s">
        <v>464</v>
      </c>
    </row>
    <row r="121" spans="1:10" ht="20.399999999999999">
      <c r="A121" s="152" t="s">
        <v>493</v>
      </c>
      <c r="B121" s="152" t="s">
        <v>676</v>
      </c>
      <c r="C121" s="152" t="s">
        <v>631</v>
      </c>
      <c r="D121" s="163" t="s">
        <v>242</v>
      </c>
      <c r="E121" s="222"/>
      <c r="F121" s="233"/>
      <c r="G121" s="251">
        <f>IF(E121="Ja",H121,0)</f>
        <v>0</v>
      </c>
      <c r="H121" s="264">
        <f>IF(E121="Ikke relevant",0,3)</f>
        <v>3</v>
      </c>
      <c r="I121" s="223"/>
      <c r="J121" s="223" t="s">
        <v>387</v>
      </c>
    </row>
    <row r="122" spans="1:10" ht="30.6">
      <c r="A122" s="150" t="s">
        <v>494</v>
      </c>
      <c r="B122" s="150" t="s">
        <v>444</v>
      </c>
      <c r="C122" s="150" t="s">
        <v>101</v>
      </c>
      <c r="D122" s="151" t="s">
        <v>57</v>
      </c>
      <c r="E122" s="222"/>
      <c r="F122" s="233"/>
      <c r="G122" s="246"/>
      <c r="H122" s="246"/>
      <c r="I122" s="223"/>
      <c r="J122" s="223" t="s">
        <v>464</v>
      </c>
    </row>
    <row r="123" spans="1:10" s="177" customFormat="1" ht="20.399999999999999">
      <c r="A123" s="164" t="s">
        <v>782</v>
      </c>
      <c r="B123" s="164" t="s">
        <v>783</v>
      </c>
      <c r="C123" s="164" t="s">
        <v>784</v>
      </c>
      <c r="D123" s="163" t="s">
        <v>242</v>
      </c>
      <c r="E123" s="222"/>
      <c r="F123" s="238"/>
      <c r="G123" s="253">
        <f>IF(E123="Ja",H123,0)</f>
        <v>0</v>
      </c>
      <c r="H123" s="247">
        <f>IF(E123="Ikke relevant",0,3)</f>
        <v>3</v>
      </c>
      <c r="I123" s="224"/>
      <c r="J123" s="224" t="s">
        <v>387</v>
      </c>
    </row>
    <row r="124" spans="1:10" ht="40.799999999999997">
      <c r="A124" s="150" t="s">
        <v>560</v>
      </c>
      <c r="B124" s="150" t="s">
        <v>445</v>
      </c>
      <c r="C124" s="150" t="s">
        <v>632</v>
      </c>
      <c r="D124" s="151" t="s">
        <v>57</v>
      </c>
      <c r="E124" s="222"/>
      <c r="F124" s="233"/>
      <c r="G124" s="246"/>
      <c r="H124" s="246"/>
      <c r="I124" s="223"/>
      <c r="J124" s="223" t="s">
        <v>464</v>
      </c>
    </row>
    <row r="125" spans="1:10" ht="20.399999999999999">
      <c r="A125" s="150" t="s">
        <v>561</v>
      </c>
      <c r="B125" s="150" t="s">
        <v>446</v>
      </c>
      <c r="C125" s="150" t="s">
        <v>102</v>
      </c>
      <c r="D125" s="150" t="s">
        <v>236</v>
      </c>
      <c r="E125" s="222"/>
      <c r="F125" s="233"/>
      <c r="G125" s="251">
        <f>IF(E125="Ja",H125,0)</f>
        <v>0</v>
      </c>
      <c r="H125" s="264">
        <f>IF(E125="Ikke relevant",0,4)</f>
        <v>4</v>
      </c>
      <c r="I125" s="223"/>
      <c r="J125" s="223" t="s">
        <v>387</v>
      </c>
    </row>
    <row r="126" spans="1:10" ht="30.6">
      <c r="A126" s="150" t="s">
        <v>562</v>
      </c>
      <c r="B126" s="150" t="s">
        <v>595</v>
      </c>
      <c r="C126" s="152" t="s">
        <v>858</v>
      </c>
      <c r="D126" s="151" t="s">
        <v>57</v>
      </c>
      <c r="E126" s="222"/>
      <c r="F126" s="233"/>
      <c r="G126" s="246"/>
      <c r="H126" s="246"/>
      <c r="I126" s="223"/>
      <c r="J126" s="223" t="s">
        <v>464</v>
      </c>
    </row>
    <row r="127" spans="1:10" ht="20.399999999999999">
      <c r="A127" s="150" t="s">
        <v>495</v>
      </c>
      <c r="B127" s="150" t="s">
        <v>883</v>
      </c>
      <c r="C127" s="152" t="s">
        <v>884</v>
      </c>
      <c r="D127" s="152" t="s">
        <v>236</v>
      </c>
      <c r="E127" s="222"/>
      <c r="F127" s="233"/>
      <c r="G127" s="251">
        <f>IF(E127="Ja",H127,0)</f>
        <v>0</v>
      </c>
      <c r="H127" s="264">
        <f>IF(E127="Ikke relevant",0,4)</f>
        <v>4</v>
      </c>
      <c r="I127" s="223"/>
      <c r="J127" s="223" t="s">
        <v>387</v>
      </c>
    </row>
    <row r="128" spans="1:10" ht="20.399999999999999">
      <c r="A128" s="150" t="s">
        <v>496</v>
      </c>
      <c r="B128" s="150" t="s">
        <v>447</v>
      </c>
      <c r="C128" s="150" t="s">
        <v>103</v>
      </c>
      <c r="D128" s="151" t="s">
        <v>57</v>
      </c>
      <c r="E128" s="222"/>
      <c r="F128" s="233"/>
      <c r="G128" s="246"/>
      <c r="H128" s="246"/>
      <c r="I128" s="223"/>
      <c r="J128" s="223" t="s">
        <v>464</v>
      </c>
    </row>
    <row r="129" spans="1:10" ht="40.799999999999997">
      <c r="A129" s="150" t="s">
        <v>497</v>
      </c>
      <c r="B129" s="150" t="s">
        <v>448</v>
      </c>
      <c r="C129" s="150" t="s">
        <v>633</v>
      </c>
      <c r="D129" s="150" t="s">
        <v>57</v>
      </c>
      <c r="E129" s="222"/>
      <c r="F129" s="233"/>
      <c r="G129" s="246"/>
      <c r="H129" s="246"/>
      <c r="I129" s="223"/>
      <c r="J129" s="223" t="s">
        <v>464</v>
      </c>
    </row>
    <row r="130" spans="1:10" ht="20.399999999999999">
      <c r="A130" s="150" t="s">
        <v>498</v>
      </c>
      <c r="B130" s="150" t="s">
        <v>449</v>
      </c>
      <c r="C130" s="150" t="s">
        <v>634</v>
      </c>
      <c r="D130" s="150" t="s">
        <v>386</v>
      </c>
      <c r="E130" s="222"/>
      <c r="F130" s="233"/>
      <c r="G130" s="251">
        <f>IF(E130="Ja",H130,0)</f>
        <v>0</v>
      </c>
      <c r="H130" s="264">
        <f>IF(E130="Ikke relevant",0,2)</f>
        <v>2</v>
      </c>
      <c r="I130" s="223"/>
      <c r="J130" s="223" t="s">
        <v>387</v>
      </c>
    </row>
    <row r="131" spans="1:10" ht="30.6">
      <c r="A131" s="150" t="s">
        <v>563</v>
      </c>
      <c r="B131" s="150" t="s">
        <v>450</v>
      </c>
      <c r="C131" s="150" t="s">
        <v>104</v>
      </c>
      <c r="D131" s="150" t="s">
        <v>242</v>
      </c>
      <c r="E131" s="222"/>
      <c r="F131" s="233"/>
      <c r="G131" s="251">
        <f>IF(E131="Ja",H131,0)</f>
        <v>0</v>
      </c>
      <c r="H131" s="264">
        <f>IF(E131="Ikke relevant",0,3)</f>
        <v>3</v>
      </c>
      <c r="I131" s="223"/>
      <c r="J131" s="223" t="s">
        <v>387</v>
      </c>
    </row>
    <row r="132" spans="1:10" ht="20.399999999999999">
      <c r="A132" s="150" t="s">
        <v>564</v>
      </c>
      <c r="B132" s="150" t="s">
        <v>451</v>
      </c>
      <c r="C132" s="150" t="s">
        <v>105</v>
      </c>
      <c r="D132" s="150" t="s">
        <v>244</v>
      </c>
      <c r="E132" s="222"/>
      <c r="F132" s="233"/>
      <c r="G132" s="251">
        <f>IF(E132="Ja",H132,0)</f>
        <v>0</v>
      </c>
      <c r="H132" s="264">
        <f>IF(E132="Ikke relevant",0,1)</f>
        <v>1</v>
      </c>
      <c r="I132" s="223"/>
      <c r="J132" s="223" t="s">
        <v>387</v>
      </c>
    </row>
    <row r="133" spans="1:10" ht="10.199999999999999">
      <c r="A133" s="195">
        <v>8</v>
      </c>
      <c r="B133" s="195" t="s">
        <v>106</v>
      </c>
      <c r="C133" s="195" t="s">
        <v>106</v>
      </c>
      <c r="D133" s="196" t="s">
        <v>54</v>
      </c>
      <c r="E133" s="199" t="s">
        <v>55</v>
      </c>
      <c r="F133" s="230" t="s">
        <v>56</v>
      </c>
      <c r="G133" s="245">
        <f>SUM(G134:G151)</f>
        <v>0</v>
      </c>
      <c r="H133" s="245">
        <f>SUM(H134:H151)</f>
        <v>42</v>
      </c>
      <c r="I133" s="198">
        <f>G133/H133</f>
        <v>0</v>
      </c>
      <c r="J133" s="197" t="s">
        <v>463</v>
      </c>
    </row>
    <row r="134" spans="1:10" ht="30.6">
      <c r="A134" s="150" t="s">
        <v>565</v>
      </c>
      <c r="B134" s="150" t="s">
        <v>452</v>
      </c>
      <c r="C134" s="150" t="s">
        <v>635</v>
      </c>
      <c r="D134" s="151" t="s">
        <v>57</v>
      </c>
      <c r="E134" s="222"/>
      <c r="F134" s="233"/>
      <c r="G134" s="246"/>
      <c r="H134" s="246"/>
      <c r="I134" s="223"/>
      <c r="J134" s="223" t="s">
        <v>464</v>
      </c>
    </row>
    <row r="135" spans="1:10" s="11" customFormat="1" ht="61.2">
      <c r="A135" s="150" t="s">
        <v>499</v>
      </c>
      <c r="B135" s="150" t="s">
        <v>888</v>
      </c>
      <c r="C135" s="150" t="s">
        <v>772</v>
      </c>
      <c r="D135" s="151" t="s">
        <v>57</v>
      </c>
      <c r="E135" s="222"/>
      <c r="F135" s="233"/>
      <c r="G135" s="246"/>
      <c r="H135" s="246"/>
      <c r="I135" s="223"/>
      <c r="J135" s="223" t="s">
        <v>464</v>
      </c>
    </row>
    <row r="136" spans="1:10" ht="30.6">
      <c r="A136" s="150" t="s">
        <v>566</v>
      </c>
      <c r="B136" s="150" t="s">
        <v>513</v>
      </c>
      <c r="C136" s="150" t="s">
        <v>892</v>
      </c>
      <c r="D136" s="150" t="s">
        <v>242</v>
      </c>
      <c r="E136" s="222"/>
      <c r="F136" s="233"/>
      <c r="G136" s="251">
        <f>IF(E136="Ja",H136,0)</f>
        <v>0</v>
      </c>
      <c r="H136" s="264">
        <f>IF(E136="Ikke relevant",0,3)</f>
        <v>3</v>
      </c>
      <c r="I136" s="223"/>
      <c r="J136" s="223" t="s">
        <v>387</v>
      </c>
    </row>
    <row r="137" spans="1:10" s="180" customFormat="1" ht="30.6">
      <c r="A137" s="150" t="s">
        <v>930</v>
      </c>
      <c r="B137" s="150" t="s">
        <v>677</v>
      </c>
      <c r="C137" s="150" t="s">
        <v>636</v>
      </c>
      <c r="D137" s="150" t="s">
        <v>242</v>
      </c>
      <c r="E137" s="222"/>
      <c r="F137" s="240"/>
      <c r="G137" s="256">
        <f>IF(E137="Ja",H137,0)</f>
        <v>0</v>
      </c>
      <c r="H137" s="264">
        <f>IF(E137="Ikke relevant",0,3)</f>
        <v>3</v>
      </c>
      <c r="I137" s="227"/>
      <c r="J137" s="227" t="s">
        <v>387</v>
      </c>
    </row>
    <row r="138" spans="1:10" s="180" customFormat="1" ht="20.399999999999999">
      <c r="A138" s="150" t="s">
        <v>931</v>
      </c>
      <c r="B138" s="150" t="s">
        <v>678</v>
      </c>
      <c r="C138" s="150" t="s">
        <v>637</v>
      </c>
      <c r="D138" s="150" t="s">
        <v>689</v>
      </c>
      <c r="E138" s="222"/>
      <c r="F138" s="240"/>
      <c r="G138" s="256">
        <f>IF(E138="Ja",H138,0)</f>
        <v>0</v>
      </c>
      <c r="H138" s="264">
        <f>IF(E138="Ikke relevant",0,4)</f>
        <v>4</v>
      </c>
      <c r="I138" s="227"/>
      <c r="J138" s="227" t="s">
        <v>387</v>
      </c>
    </row>
    <row r="139" spans="1:10" s="180" customFormat="1" ht="20.399999999999999">
      <c r="A139" s="150" t="s">
        <v>932</v>
      </c>
      <c r="B139" s="150" t="s">
        <v>679</v>
      </c>
      <c r="C139" s="150" t="s">
        <v>638</v>
      </c>
      <c r="D139" s="150" t="s">
        <v>241</v>
      </c>
      <c r="E139" s="222"/>
      <c r="F139" s="240"/>
      <c r="G139" s="256">
        <f>IF(E139="Ja",H139,0)</f>
        <v>0</v>
      </c>
      <c r="H139" s="264">
        <f>IF(E139="Ikke relevant",0,5)</f>
        <v>5</v>
      </c>
      <c r="I139" s="227"/>
      <c r="J139" s="227" t="s">
        <v>387</v>
      </c>
    </row>
    <row r="140" spans="1:10" s="180" customFormat="1" ht="20.399999999999999">
      <c r="A140" s="150" t="s">
        <v>567</v>
      </c>
      <c r="B140" s="150" t="s">
        <v>453</v>
      </c>
      <c r="C140" s="150" t="s">
        <v>639</v>
      </c>
      <c r="D140" s="150" t="s">
        <v>242</v>
      </c>
      <c r="E140" s="222"/>
      <c r="F140" s="240"/>
      <c r="G140" s="256">
        <f>IF(E140="Ja",H140,0)</f>
        <v>0</v>
      </c>
      <c r="H140" s="264">
        <f>IF(E140="Ikke relevant",0,3)</f>
        <v>3</v>
      </c>
      <c r="I140" s="227"/>
      <c r="J140" s="227" t="s">
        <v>387</v>
      </c>
    </row>
    <row r="141" spans="1:10" s="180" customFormat="1" ht="30.6">
      <c r="A141" s="150" t="s">
        <v>568</v>
      </c>
      <c r="B141" s="150" t="s">
        <v>454</v>
      </c>
      <c r="C141" s="150" t="s">
        <v>640</v>
      </c>
      <c r="D141" s="151" t="s">
        <v>57</v>
      </c>
      <c r="E141" s="222"/>
      <c r="F141" s="240"/>
      <c r="G141" s="257"/>
      <c r="H141" s="257"/>
      <c r="I141" s="227"/>
      <c r="J141" s="227" t="s">
        <v>464</v>
      </c>
    </row>
    <row r="142" spans="1:10" s="180" customFormat="1" ht="20.399999999999999">
      <c r="A142" s="152" t="s">
        <v>569</v>
      </c>
      <c r="B142" s="152" t="s">
        <v>641</v>
      </c>
      <c r="C142" s="152" t="s">
        <v>642</v>
      </c>
      <c r="D142" s="152" t="s">
        <v>239</v>
      </c>
      <c r="E142" s="222"/>
      <c r="F142" s="240"/>
      <c r="G142" s="256">
        <f>IF(E142="Ja",H142,0)</f>
        <v>0</v>
      </c>
      <c r="H142" s="264">
        <f>IF(E142="Ikke relevant",0,2)</f>
        <v>2</v>
      </c>
      <c r="I142" s="227"/>
      <c r="J142" s="227" t="s">
        <v>387</v>
      </c>
    </row>
    <row r="143" spans="1:10" s="180" customFormat="1" ht="20.399999999999999">
      <c r="A143" s="174" t="s">
        <v>768</v>
      </c>
      <c r="B143" s="174" t="s">
        <v>767</v>
      </c>
      <c r="C143" s="174" t="s">
        <v>770</v>
      </c>
      <c r="D143" s="160" t="s">
        <v>57</v>
      </c>
      <c r="E143" s="222"/>
      <c r="F143" s="241"/>
      <c r="G143" s="257"/>
      <c r="H143" s="257"/>
      <c r="I143" s="227"/>
      <c r="J143" s="227" t="s">
        <v>464</v>
      </c>
    </row>
    <row r="144" spans="1:10" s="180" customFormat="1" ht="20.399999999999999">
      <c r="A144" s="160" t="s">
        <v>765</v>
      </c>
      <c r="B144" s="160" t="s">
        <v>766</v>
      </c>
      <c r="C144" s="160" t="s">
        <v>769</v>
      </c>
      <c r="D144" s="160" t="s">
        <v>241</v>
      </c>
      <c r="E144" s="222"/>
      <c r="F144" s="241"/>
      <c r="G144" s="253">
        <f>IF(E144="Ja",H144,0)</f>
        <v>0</v>
      </c>
      <c r="H144" s="247">
        <f>IF(E144="Ikke relevant",0,5)</f>
        <v>5</v>
      </c>
      <c r="I144" s="224"/>
      <c r="J144" s="224" t="s">
        <v>387</v>
      </c>
    </row>
    <row r="145" spans="1:10" s="180" customFormat="1" ht="30.6">
      <c r="A145" s="174" t="s">
        <v>643</v>
      </c>
      <c r="B145" s="174" t="s">
        <v>771</v>
      </c>
      <c r="C145" s="160" t="s">
        <v>905</v>
      </c>
      <c r="D145" s="174" t="s">
        <v>860</v>
      </c>
      <c r="E145" s="222"/>
      <c r="F145" s="241"/>
      <c r="G145" s="253">
        <f>IF(E145="Ja",H145,0)</f>
        <v>0</v>
      </c>
      <c r="H145" s="247">
        <f>IF(E145="Ikke relevant",0,5)</f>
        <v>5</v>
      </c>
      <c r="I145" s="224"/>
      <c r="J145" s="224" t="s">
        <v>387</v>
      </c>
    </row>
    <row r="146" spans="1:10" s="181" customFormat="1" ht="40.799999999999997">
      <c r="A146" s="174" t="s">
        <v>644</v>
      </c>
      <c r="B146" s="174" t="s">
        <v>645</v>
      </c>
      <c r="C146" s="174" t="s">
        <v>646</v>
      </c>
      <c r="D146" s="174" t="s">
        <v>236</v>
      </c>
      <c r="E146" s="222"/>
      <c r="F146" s="241"/>
      <c r="G146" s="256">
        <f>IF(E146="Ja",H146,0)</f>
        <v>0</v>
      </c>
      <c r="H146" s="264">
        <f>IF(E146="Ikke relevant",0,4)</f>
        <v>4</v>
      </c>
      <c r="I146" s="227"/>
      <c r="J146" s="227" t="s">
        <v>387</v>
      </c>
    </row>
    <row r="147" spans="1:10" s="180" customFormat="1" ht="20.399999999999999">
      <c r="A147" s="174" t="s">
        <v>647</v>
      </c>
      <c r="B147" s="174" t="s">
        <v>648</v>
      </c>
      <c r="C147" s="174" t="s">
        <v>649</v>
      </c>
      <c r="D147" s="174" t="s">
        <v>237</v>
      </c>
      <c r="E147" s="222"/>
      <c r="F147" s="241"/>
      <c r="G147" s="256">
        <f>IF(E147="Ja",H147,0)</f>
        <v>0</v>
      </c>
      <c r="H147" s="264">
        <f>IF(E147="Ikke relevant",0,3)</f>
        <v>3</v>
      </c>
      <c r="I147" s="227"/>
      <c r="J147" s="227" t="s">
        <v>387</v>
      </c>
    </row>
    <row r="148" spans="1:10" s="177" customFormat="1" ht="20.399999999999999">
      <c r="A148" s="160" t="s">
        <v>762</v>
      </c>
      <c r="B148" s="160" t="s">
        <v>829</v>
      </c>
      <c r="C148" s="160" t="s">
        <v>830</v>
      </c>
      <c r="D148" s="160" t="s">
        <v>57</v>
      </c>
      <c r="E148" s="222"/>
      <c r="F148" s="242"/>
      <c r="G148" s="249"/>
      <c r="H148" s="249"/>
      <c r="I148" s="224"/>
      <c r="J148" s="224" t="s">
        <v>464</v>
      </c>
    </row>
    <row r="149" spans="1:10" s="177" customFormat="1" ht="20.399999999999999">
      <c r="A149" s="160" t="s">
        <v>763</v>
      </c>
      <c r="B149" s="160" t="s">
        <v>848</v>
      </c>
      <c r="C149" s="160" t="s">
        <v>849</v>
      </c>
      <c r="D149" s="160" t="s">
        <v>859</v>
      </c>
      <c r="E149" s="222"/>
      <c r="F149" s="242"/>
      <c r="G149" s="253">
        <f>IF(E149="Ja",H149,0)</f>
        <v>0</v>
      </c>
      <c r="H149" s="247">
        <f>IF(E149="Ikke relevant",0,2)</f>
        <v>2</v>
      </c>
      <c r="I149" s="224"/>
      <c r="J149" s="224" t="s">
        <v>387</v>
      </c>
    </row>
    <row r="150" spans="1:10" s="177" customFormat="1" ht="20.399999999999999">
      <c r="A150" s="160" t="s">
        <v>846</v>
      </c>
      <c r="B150" s="160" t="s">
        <v>764</v>
      </c>
      <c r="C150" s="160" t="s">
        <v>794</v>
      </c>
      <c r="D150" s="160" t="s">
        <v>57</v>
      </c>
      <c r="E150" s="222"/>
      <c r="F150" s="242"/>
      <c r="G150" s="249"/>
      <c r="H150" s="249"/>
      <c r="I150" s="224"/>
      <c r="J150" s="224" t="s">
        <v>464</v>
      </c>
    </row>
    <row r="151" spans="1:10" s="177" customFormat="1" ht="20.399999999999999">
      <c r="A151" s="160" t="s">
        <v>847</v>
      </c>
      <c r="B151" s="160" t="s">
        <v>774</v>
      </c>
      <c r="C151" s="160" t="s">
        <v>775</v>
      </c>
      <c r="D151" s="160" t="s">
        <v>242</v>
      </c>
      <c r="E151" s="222"/>
      <c r="F151" s="242"/>
      <c r="G151" s="253">
        <f>IF(E151="Ja",H151,0)</f>
        <v>0</v>
      </c>
      <c r="H151" s="247">
        <f>IF(E151="Ikke relevant",0,3)</f>
        <v>3</v>
      </c>
      <c r="I151" s="224"/>
      <c r="J151" s="224" t="s">
        <v>387</v>
      </c>
    </row>
    <row r="152" spans="1:10" ht="10.199999999999999">
      <c r="A152" s="195">
        <v>9</v>
      </c>
      <c r="B152" s="195" t="s">
        <v>876</v>
      </c>
      <c r="C152" s="195" t="s">
        <v>876</v>
      </c>
      <c r="D152" s="196" t="s">
        <v>54</v>
      </c>
      <c r="E152" s="199" t="s">
        <v>55</v>
      </c>
      <c r="F152" s="230" t="s">
        <v>56</v>
      </c>
      <c r="G152" s="245">
        <f>SUM(G153:G157)</f>
        <v>0</v>
      </c>
      <c r="H152" s="245">
        <f>SUM(H153:H157)</f>
        <v>10</v>
      </c>
      <c r="I152" s="198">
        <f>G152/H152</f>
        <v>0</v>
      </c>
      <c r="J152" s="197" t="s">
        <v>463</v>
      </c>
    </row>
    <row r="153" spans="1:10" s="177" customFormat="1" ht="30.6">
      <c r="A153" s="173" t="s">
        <v>941</v>
      </c>
      <c r="B153" s="173" t="s">
        <v>864</v>
      </c>
      <c r="C153" s="173" t="s">
        <v>822</v>
      </c>
      <c r="D153" s="160" t="s">
        <v>242</v>
      </c>
      <c r="E153" s="222"/>
      <c r="F153" s="236"/>
      <c r="G153" s="253">
        <f>IF(E153="Ja",H153,0)</f>
        <v>0</v>
      </c>
      <c r="H153" s="247">
        <f>IF(E153="Ikke relevant",0,3)</f>
        <v>3</v>
      </c>
      <c r="I153" s="224"/>
      <c r="J153" s="224" t="s">
        <v>387</v>
      </c>
    </row>
    <row r="154" spans="1:10" s="177" customFormat="1" ht="20.399999999999999">
      <c r="A154" s="173" t="s">
        <v>942</v>
      </c>
      <c r="B154" s="173" t="s">
        <v>865</v>
      </c>
      <c r="C154" s="173" t="s">
        <v>792</v>
      </c>
      <c r="D154" s="160" t="s">
        <v>242</v>
      </c>
      <c r="E154" s="222"/>
      <c r="F154" s="236"/>
      <c r="G154" s="253">
        <f>IF(E154="Ja",H154,0)</f>
        <v>0</v>
      </c>
      <c r="H154" s="247">
        <f>IF(E154="Ikke relevant",0,3)</f>
        <v>3</v>
      </c>
      <c r="I154" s="224"/>
      <c r="J154" s="224" t="s">
        <v>387</v>
      </c>
    </row>
    <row r="155" spans="1:10" s="177" customFormat="1" ht="20.399999999999999">
      <c r="A155" s="173" t="s">
        <v>793</v>
      </c>
      <c r="B155" s="173" t="s">
        <v>866</v>
      </c>
      <c r="C155" s="173" t="s">
        <v>805</v>
      </c>
      <c r="D155" s="160" t="s">
        <v>242</v>
      </c>
      <c r="E155" s="222"/>
      <c r="F155" s="236"/>
      <c r="G155" s="253">
        <f>IF(E155="Ja",H155,0)</f>
        <v>0</v>
      </c>
      <c r="H155" s="247">
        <f>IF(E155="Ikke relevant",0,3)</f>
        <v>3</v>
      </c>
      <c r="I155" s="224"/>
      <c r="J155" s="224" t="s">
        <v>387</v>
      </c>
    </row>
    <row r="156" spans="1:10" s="177" customFormat="1" ht="20.399999999999999">
      <c r="A156" s="173" t="s">
        <v>842</v>
      </c>
      <c r="B156" s="173" t="s">
        <v>867</v>
      </c>
      <c r="C156" s="173" t="s">
        <v>843</v>
      </c>
      <c r="D156" s="160" t="s">
        <v>244</v>
      </c>
      <c r="E156" s="222"/>
      <c r="F156" s="236"/>
      <c r="G156" s="253">
        <f>IF(E156="Ja",H156,0)</f>
        <v>0</v>
      </c>
      <c r="H156" s="247">
        <f>IF(E156="Ikke relevant",0,1)</f>
        <v>1</v>
      </c>
      <c r="I156" s="224"/>
      <c r="J156" s="224" t="s">
        <v>387</v>
      </c>
    </row>
    <row r="157" spans="1:10" ht="40.799999999999997">
      <c r="A157" s="149" t="s">
        <v>500</v>
      </c>
      <c r="B157" s="149" t="s">
        <v>455</v>
      </c>
      <c r="C157" s="169" t="s">
        <v>741</v>
      </c>
      <c r="D157" s="98" t="s">
        <v>57</v>
      </c>
      <c r="E157" s="222"/>
      <c r="F157" s="243"/>
      <c r="G157" s="246"/>
      <c r="H157" s="246"/>
      <c r="I157" s="223"/>
      <c r="J157" s="223" t="s">
        <v>464</v>
      </c>
    </row>
    <row r="158" spans="1:10" s="11" customFormat="1" ht="10.199999999999999">
      <c r="A158" s="195">
        <v>10</v>
      </c>
      <c r="B158" s="195" t="s">
        <v>107</v>
      </c>
      <c r="C158" s="195" t="s">
        <v>107</v>
      </c>
      <c r="D158" s="196" t="s">
        <v>54</v>
      </c>
      <c r="E158" s="199" t="s">
        <v>55</v>
      </c>
      <c r="F158" s="230" t="s">
        <v>56</v>
      </c>
      <c r="G158" s="245">
        <f>SUM(G159:G165)</f>
        <v>0</v>
      </c>
      <c r="H158" s="245">
        <f>SUM(H159:H165)</f>
        <v>7</v>
      </c>
      <c r="I158" s="198">
        <f>G158/H158</f>
        <v>0</v>
      </c>
      <c r="J158" s="197" t="s">
        <v>463</v>
      </c>
    </row>
    <row r="159" spans="1:10" ht="112.2">
      <c r="A159" s="150" t="s">
        <v>570</v>
      </c>
      <c r="B159" s="150" t="s">
        <v>456</v>
      </c>
      <c r="C159" s="152" t="s">
        <v>742</v>
      </c>
      <c r="D159" s="151" t="s">
        <v>57</v>
      </c>
      <c r="E159" s="222"/>
      <c r="F159" s="231"/>
      <c r="G159" s="246"/>
      <c r="H159" s="246"/>
      <c r="I159" s="223"/>
      <c r="J159" s="223" t="s">
        <v>464</v>
      </c>
    </row>
    <row r="160" spans="1:10" ht="30.6">
      <c r="A160" s="150" t="s">
        <v>501</v>
      </c>
      <c r="B160" s="150" t="s">
        <v>457</v>
      </c>
      <c r="C160" s="150" t="s">
        <v>514</v>
      </c>
      <c r="D160" s="151" t="s">
        <v>57</v>
      </c>
      <c r="E160" s="222"/>
      <c r="F160" s="231"/>
      <c r="G160" s="246"/>
      <c r="H160" s="246"/>
      <c r="I160" s="223"/>
      <c r="J160" s="223" t="s">
        <v>464</v>
      </c>
    </row>
    <row r="161" spans="1:10" s="177" customFormat="1" ht="30.6">
      <c r="A161" s="164" t="s">
        <v>808</v>
      </c>
      <c r="B161" s="164" t="s">
        <v>868</v>
      </c>
      <c r="C161" s="164" t="s">
        <v>856</v>
      </c>
      <c r="D161" s="164" t="s">
        <v>242</v>
      </c>
      <c r="E161" s="222"/>
      <c r="F161" s="236"/>
      <c r="G161" s="253">
        <f>IF(E161="Ja",H161,0)</f>
        <v>0</v>
      </c>
      <c r="H161" s="247">
        <f>IF(E161="Ikke relevant",0,3)</f>
        <v>3</v>
      </c>
      <c r="I161" s="224"/>
      <c r="J161" s="224" t="s">
        <v>387</v>
      </c>
    </row>
    <row r="162" spans="1:10" ht="30.6">
      <c r="A162" s="150" t="s">
        <v>502</v>
      </c>
      <c r="B162" s="164" t="s">
        <v>779</v>
      </c>
      <c r="C162" s="150" t="s">
        <v>778</v>
      </c>
      <c r="D162" s="151" t="s">
        <v>57</v>
      </c>
      <c r="E162" s="222"/>
      <c r="F162" s="231"/>
      <c r="G162" s="246"/>
      <c r="H162" s="246"/>
      <c r="I162" s="223"/>
      <c r="J162" s="223" t="s">
        <v>464</v>
      </c>
    </row>
    <row r="163" spans="1:10" ht="30.6">
      <c r="A163" s="164" t="s">
        <v>943</v>
      </c>
      <c r="B163" s="164" t="s">
        <v>806</v>
      </c>
      <c r="C163" s="164" t="s">
        <v>807</v>
      </c>
      <c r="D163" s="178" t="s">
        <v>57</v>
      </c>
      <c r="E163" s="222"/>
      <c r="F163" s="231"/>
      <c r="G163" s="246"/>
      <c r="H163" s="246"/>
      <c r="I163" s="223"/>
      <c r="J163" s="223" t="s">
        <v>464</v>
      </c>
    </row>
    <row r="164" spans="1:10" ht="20.399999999999999">
      <c r="A164" s="150" t="s">
        <v>503</v>
      </c>
      <c r="B164" s="150" t="s">
        <v>602</v>
      </c>
      <c r="C164" s="150" t="s">
        <v>650</v>
      </c>
      <c r="D164" s="150" t="s">
        <v>239</v>
      </c>
      <c r="E164" s="222"/>
      <c r="F164" s="231"/>
      <c r="G164" s="251">
        <f>IF(E164="Ja",H164,0)</f>
        <v>0</v>
      </c>
      <c r="H164" s="264">
        <f>IF(E164="Ikke relevant",0,2)</f>
        <v>2</v>
      </c>
      <c r="I164" s="223"/>
      <c r="J164" s="223" t="s">
        <v>387</v>
      </c>
    </row>
    <row r="165" spans="1:10" ht="20.399999999999999">
      <c r="A165" s="150" t="s">
        <v>571</v>
      </c>
      <c r="B165" s="150" t="s">
        <v>912</v>
      </c>
      <c r="C165" s="164" t="s">
        <v>911</v>
      </c>
      <c r="D165" s="150" t="s">
        <v>239</v>
      </c>
      <c r="E165" s="222"/>
      <c r="F165" s="231"/>
      <c r="G165" s="251">
        <f>IF(E165="Ja",H165,0)</f>
        <v>0</v>
      </c>
      <c r="H165" s="264">
        <f>IF(E165="Ikke relevant",0,2)</f>
        <v>2</v>
      </c>
      <c r="I165" s="223"/>
      <c r="J165" s="223" t="s">
        <v>387</v>
      </c>
    </row>
    <row r="166" spans="1:10" ht="10.199999999999999">
      <c r="A166" s="195">
        <v>11</v>
      </c>
      <c r="B166" s="195" t="s">
        <v>108</v>
      </c>
      <c r="C166" s="195" t="s">
        <v>108</v>
      </c>
      <c r="D166" s="196" t="s">
        <v>54</v>
      </c>
      <c r="E166" s="199" t="s">
        <v>55</v>
      </c>
      <c r="F166" s="230" t="s">
        <v>56</v>
      </c>
      <c r="G166" s="245">
        <f>SUM(G167:G172)</f>
        <v>0</v>
      </c>
      <c r="H166" s="245">
        <f>SUM(H167:H172)</f>
        <v>9</v>
      </c>
      <c r="I166" s="198">
        <f>G166/H166</f>
        <v>0</v>
      </c>
      <c r="J166" s="197" t="s">
        <v>463</v>
      </c>
    </row>
    <row r="167" spans="1:10" s="11" customFormat="1" ht="30.6">
      <c r="A167" s="153" t="s">
        <v>572</v>
      </c>
      <c r="B167" s="153" t="s">
        <v>458</v>
      </c>
      <c r="C167" s="173" t="s">
        <v>817</v>
      </c>
      <c r="D167" s="154" t="s">
        <v>57</v>
      </c>
      <c r="E167" s="222"/>
      <c r="F167" s="233"/>
      <c r="G167" s="246"/>
      <c r="H167" s="246"/>
      <c r="I167" s="223"/>
      <c r="J167" s="223" t="s">
        <v>464</v>
      </c>
    </row>
    <row r="168" spans="1:10" ht="30.6">
      <c r="A168" s="153" t="s">
        <v>573</v>
      </c>
      <c r="B168" s="153" t="s">
        <v>459</v>
      </c>
      <c r="C168" s="153" t="s">
        <v>823</v>
      </c>
      <c r="D168" s="153" t="s">
        <v>386</v>
      </c>
      <c r="E168" s="222"/>
      <c r="F168" s="233"/>
      <c r="G168" s="251">
        <f>IF(E168="Ja",H168,0)</f>
        <v>0</v>
      </c>
      <c r="H168" s="264">
        <f>IF(E168="Ikke relevant",0,2)</f>
        <v>2</v>
      </c>
      <c r="I168" s="223"/>
      <c r="J168" s="223" t="s">
        <v>387</v>
      </c>
    </row>
    <row r="169" spans="1:10" ht="40.799999999999997">
      <c r="A169" s="153" t="s">
        <v>585</v>
      </c>
      <c r="B169" s="153" t="s">
        <v>760</v>
      </c>
      <c r="C169" s="173" t="s">
        <v>800</v>
      </c>
      <c r="D169" s="153" t="s">
        <v>761</v>
      </c>
      <c r="E169" s="222"/>
      <c r="F169" s="233"/>
      <c r="G169" s="253">
        <f>IF(E169="Ja",H169,0)</f>
        <v>0</v>
      </c>
      <c r="H169" s="247">
        <f>IF(E169="Ikke relevant",0,3)</f>
        <v>3</v>
      </c>
      <c r="I169" s="224"/>
      <c r="J169" s="224" t="s">
        <v>387</v>
      </c>
    </row>
    <row r="170" spans="1:10" s="177" customFormat="1" ht="20.399999999999999">
      <c r="A170" s="173" t="s">
        <v>756</v>
      </c>
      <c r="B170" s="173" t="s">
        <v>869</v>
      </c>
      <c r="C170" s="173" t="s">
        <v>757</v>
      </c>
      <c r="D170" s="173" t="s">
        <v>861</v>
      </c>
      <c r="E170" s="222"/>
      <c r="F170" s="238"/>
      <c r="G170" s="253">
        <f>IF(E170="Ja",H170,0)</f>
        <v>0</v>
      </c>
      <c r="H170" s="247">
        <f>IF(E170="Ikke relevant",0,2)</f>
        <v>2</v>
      </c>
      <c r="I170" s="224"/>
      <c r="J170" s="224" t="s">
        <v>387</v>
      </c>
    </row>
    <row r="171" spans="1:10" ht="20.399999999999999">
      <c r="A171" s="153" t="s">
        <v>574</v>
      </c>
      <c r="B171" s="153" t="s">
        <v>460</v>
      </c>
      <c r="C171" s="173" t="s">
        <v>906</v>
      </c>
      <c r="D171" s="154" t="s">
        <v>57</v>
      </c>
      <c r="E171" s="222"/>
      <c r="F171" s="233"/>
      <c r="G171" s="246"/>
      <c r="H171" s="246"/>
      <c r="I171" s="223"/>
      <c r="J171" s="223" t="s">
        <v>464</v>
      </c>
    </row>
    <row r="172" spans="1:10" s="177" customFormat="1" ht="20.399999999999999">
      <c r="A172" s="173" t="s">
        <v>758</v>
      </c>
      <c r="B172" s="173" t="s">
        <v>870</v>
      </c>
      <c r="C172" s="173" t="s">
        <v>759</v>
      </c>
      <c r="D172" s="173" t="s">
        <v>859</v>
      </c>
      <c r="E172" s="222"/>
      <c r="F172" s="238"/>
      <c r="G172" s="253">
        <f>IF(E172="Ja",H172,0)</f>
        <v>0</v>
      </c>
      <c r="H172" s="247">
        <f>IF(E172="Ikke relevant",0,2)</f>
        <v>2</v>
      </c>
      <c r="I172" s="224"/>
      <c r="J172" s="224" t="s">
        <v>387</v>
      </c>
    </row>
    <row r="173" spans="1:10" s="11" customFormat="1" ht="10.199999999999999">
      <c r="A173" s="195">
        <v>12</v>
      </c>
      <c r="B173" s="195" t="s">
        <v>109</v>
      </c>
      <c r="C173" s="195" t="s">
        <v>109</v>
      </c>
      <c r="D173" s="196" t="s">
        <v>54</v>
      </c>
      <c r="E173" s="199" t="s">
        <v>55</v>
      </c>
      <c r="F173" s="230" t="s">
        <v>56</v>
      </c>
      <c r="G173" s="245">
        <f>SUM(G174:G187)</f>
        <v>0</v>
      </c>
      <c r="H173" s="245">
        <f>SUM(H174:H187)</f>
        <v>18</v>
      </c>
      <c r="I173" s="198">
        <f>G173/H173</f>
        <v>0</v>
      </c>
      <c r="J173" s="197" t="s">
        <v>463</v>
      </c>
    </row>
    <row r="174" spans="1:10" ht="20.399999999999999">
      <c r="A174" s="150" t="s">
        <v>575</v>
      </c>
      <c r="B174" s="150" t="s">
        <v>881</v>
      </c>
      <c r="C174" s="150" t="s">
        <v>745</v>
      </c>
      <c r="D174" s="151" t="s">
        <v>57</v>
      </c>
      <c r="E174" s="222"/>
      <c r="F174" s="231"/>
      <c r="G174" s="246"/>
      <c r="H174" s="246"/>
      <c r="I174" s="223"/>
      <c r="J174" s="223" t="s">
        <v>464</v>
      </c>
    </row>
    <row r="175" spans="1:10" ht="30.6">
      <c r="A175" s="150" t="s">
        <v>576</v>
      </c>
      <c r="B175" s="150" t="s">
        <v>603</v>
      </c>
      <c r="C175" s="152" t="s">
        <v>651</v>
      </c>
      <c r="D175" s="151" t="s">
        <v>57</v>
      </c>
      <c r="E175" s="222"/>
      <c r="F175" s="231"/>
      <c r="G175" s="246"/>
      <c r="H175" s="246"/>
      <c r="I175" s="223"/>
      <c r="J175" s="223" t="s">
        <v>464</v>
      </c>
    </row>
    <row r="176" spans="1:10" ht="51">
      <c r="A176" s="150" t="s">
        <v>577</v>
      </c>
      <c r="B176" s="150" t="s">
        <v>461</v>
      </c>
      <c r="C176" s="150" t="s">
        <v>746</v>
      </c>
      <c r="D176" s="151" t="s">
        <v>57</v>
      </c>
      <c r="E176" s="222"/>
      <c r="F176" s="231"/>
      <c r="G176" s="246"/>
      <c r="H176" s="246"/>
      <c r="I176" s="223"/>
      <c r="J176" s="223" t="s">
        <v>464</v>
      </c>
    </row>
    <row r="177" spans="1:10" ht="40.799999999999997">
      <c r="A177" s="164" t="s">
        <v>944</v>
      </c>
      <c r="B177" s="164" t="s">
        <v>755</v>
      </c>
      <c r="C177" s="164" t="s">
        <v>816</v>
      </c>
      <c r="D177" s="178" t="s">
        <v>57</v>
      </c>
      <c r="E177" s="222"/>
      <c r="F177" s="231"/>
      <c r="G177" s="246"/>
      <c r="H177" s="246"/>
      <c r="I177" s="223"/>
      <c r="J177" s="223" t="s">
        <v>464</v>
      </c>
    </row>
    <row r="178" spans="1:10" ht="51">
      <c r="A178" s="164" t="s">
        <v>753</v>
      </c>
      <c r="B178" s="164" t="s">
        <v>754</v>
      </c>
      <c r="C178" s="164" t="s">
        <v>777</v>
      </c>
      <c r="D178" s="164" t="s">
        <v>242</v>
      </c>
      <c r="E178" s="222"/>
      <c r="F178" s="231"/>
      <c r="G178" s="253">
        <f>IF(E178="Ja",H178,0)</f>
        <v>0</v>
      </c>
      <c r="H178" s="247">
        <f>IF(E178="Ikke relevant",0,3)</f>
        <v>3</v>
      </c>
      <c r="I178" s="224"/>
      <c r="J178" s="224" t="s">
        <v>387</v>
      </c>
    </row>
    <row r="179" spans="1:10" ht="40.799999999999997">
      <c r="A179" s="150" t="s">
        <v>578</v>
      </c>
      <c r="B179" s="150" t="s">
        <v>462</v>
      </c>
      <c r="C179" s="150" t="s">
        <v>907</v>
      </c>
      <c r="D179" s="151" t="s">
        <v>57</v>
      </c>
      <c r="E179" s="222"/>
      <c r="F179" s="231"/>
      <c r="G179" s="246"/>
      <c r="H179" s="246"/>
      <c r="I179" s="223"/>
      <c r="J179" s="223" t="s">
        <v>464</v>
      </c>
    </row>
    <row r="180" spans="1:10" ht="30.6">
      <c r="A180" s="150" t="s">
        <v>579</v>
      </c>
      <c r="B180" s="150" t="s">
        <v>834</v>
      </c>
      <c r="C180" s="150" t="s">
        <v>835</v>
      </c>
      <c r="D180" s="151" t="s">
        <v>57</v>
      </c>
      <c r="E180" s="222"/>
      <c r="F180" s="231"/>
      <c r="G180" s="246"/>
      <c r="H180" s="246"/>
      <c r="I180" s="223"/>
      <c r="J180" s="223" t="s">
        <v>464</v>
      </c>
    </row>
    <row r="181" spans="1:10" ht="20.399999999999999">
      <c r="A181" s="150" t="s">
        <v>580</v>
      </c>
      <c r="B181" s="150" t="s">
        <v>908</v>
      </c>
      <c r="C181" s="150" t="s">
        <v>747</v>
      </c>
      <c r="D181" s="151" t="s">
        <v>57</v>
      </c>
      <c r="E181" s="222"/>
      <c r="F181" s="231"/>
      <c r="G181" s="246"/>
      <c r="H181" s="246"/>
      <c r="I181" s="223"/>
      <c r="J181" s="223" t="s">
        <v>464</v>
      </c>
    </row>
    <row r="182" spans="1:10" ht="30.6">
      <c r="A182" s="150" t="s">
        <v>504</v>
      </c>
      <c r="B182" s="150" t="s">
        <v>909</v>
      </c>
      <c r="C182" s="150" t="s">
        <v>748</v>
      </c>
      <c r="D182" s="151" t="s">
        <v>57</v>
      </c>
      <c r="E182" s="222"/>
      <c r="F182" s="231"/>
      <c r="G182" s="246"/>
      <c r="H182" s="246"/>
      <c r="I182" s="223"/>
      <c r="J182" s="223" t="s">
        <v>464</v>
      </c>
    </row>
    <row r="183" spans="1:10" ht="30.6">
      <c r="A183" s="150" t="s">
        <v>505</v>
      </c>
      <c r="B183" s="150" t="s">
        <v>604</v>
      </c>
      <c r="C183" s="164" t="s">
        <v>773</v>
      </c>
      <c r="D183" s="164" t="s">
        <v>244</v>
      </c>
      <c r="E183" s="222"/>
      <c r="F183" s="231"/>
      <c r="G183" s="253">
        <f>IF(E183="Ja",H183,0)</f>
        <v>0</v>
      </c>
      <c r="H183" s="247">
        <f>IF(E183="Ikke relevant",0,1)</f>
        <v>1</v>
      </c>
      <c r="I183" s="224"/>
      <c r="J183" s="224" t="s">
        <v>387</v>
      </c>
    </row>
    <row r="184" spans="1:10" ht="20.399999999999999">
      <c r="A184" s="150" t="s">
        <v>506</v>
      </c>
      <c r="B184" s="150" t="s">
        <v>840</v>
      </c>
      <c r="C184" s="150" t="s">
        <v>836</v>
      </c>
      <c r="D184" s="150" t="s">
        <v>242</v>
      </c>
      <c r="E184" s="222"/>
      <c r="F184" s="231"/>
      <c r="G184" s="251">
        <f>IF(E184="Ja",H184,0)</f>
        <v>0</v>
      </c>
      <c r="H184" s="264">
        <f>IF(E184="Ikke relevant",0,3)</f>
        <v>3</v>
      </c>
      <c r="I184" s="223"/>
      <c r="J184" s="223" t="s">
        <v>387</v>
      </c>
    </row>
    <row r="185" spans="1:10" ht="20.399999999999999">
      <c r="A185" s="164" t="s">
        <v>749</v>
      </c>
      <c r="B185" s="164" t="s">
        <v>750</v>
      </c>
      <c r="C185" s="164" t="s">
        <v>751</v>
      </c>
      <c r="D185" s="164" t="s">
        <v>241</v>
      </c>
      <c r="E185" s="222"/>
      <c r="F185" s="231"/>
      <c r="G185" s="253">
        <f>IF(E185="Ja",H185,0)</f>
        <v>0</v>
      </c>
      <c r="H185" s="247">
        <f>IF(E185="Ikke relevant",0,5)</f>
        <v>5</v>
      </c>
      <c r="I185" s="224"/>
      <c r="J185" s="224" t="s">
        <v>387</v>
      </c>
    </row>
    <row r="186" spans="1:10" ht="20.399999999999999">
      <c r="A186" s="164" t="s">
        <v>837</v>
      </c>
      <c r="B186" s="164" t="s">
        <v>838</v>
      </c>
      <c r="C186" s="164" t="s">
        <v>839</v>
      </c>
      <c r="D186" s="164" t="s">
        <v>242</v>
      </c>
      <c r="E186" s="222"/>
      <c r="F186" s="231"/>
      <c r="G186" s="253">
        <f>IF(E186="Ja",H186,0)</f>
        <v>0</v>
      </c>
      <c r="H186" s="247">
        <f>IF(E186="Ikke relevant",0,3)</f>
        <v>3</v>
      </c>
      <c r="I186" s="224"/>
      <c r="J186" s="224" t="s">
        <v>387</v>
      </c>
    </row>
    <row r="187" spans="1:10" ht="30.6">
      <c r="A187" s="164" t="s">
        <v>752</v>
      </c>
      <c r="B187" s="164" t="s">
        <v>776</v>
      </c>
      <c r="C187" s="164" t="s">
        <v>871</v>
      </c>
      <c r="D187" s="164" t="s">
        <v>242</v>
      </c>
      <c r="E187" s="222"/>
      <c r="F187" s="231"/>
      <c r="G187" s="253">
        <f>IF(E187="Ja",H187,0)</f>
        <v>0</v>
      </c>
      <c r="H187" s="247">
        <f>IF(E187="Ikke relevant",0,3)</f>
        <v>3</v>
      </c>
      <c r="I187" s="224"/>
      <c r="J187" s="224" t="s">
        <v>387</v>
      </c>
    </row>
    <row r="188" spans="1:10" ht="10.199999999999999">
      <c r="A188" s="200">
        <v>13</v>
      </c>
      <c r="B188" s="195" t="s">
        <v>652</v>
      </c>
      <c r="C188" s="195" t="s">
        <v>652</v>
      </c>
      <c r="D188" s="195" t="s">
        <v>54</v>
      </c>
      <c r="E188" s="199" t="s">
        <v>55</v>
      </c>
      <c r="F188" s="230" t="s">
        <v>56</v>
      </c>
      <c r="G188" s="245">
        <f>SUM(G189:G199)</f>
        <v>0</v>
      </c>
      <c r="H188" s="245">
        <f>SUM(H189:H199)</f>
        <v>13</v>
      </c>
      <c r="I188" s="198">
        <f>G188/H188</f>
        <v>0</v>
      </c>
      <c r="J188" s="197" t="s">
        <v>463</v>
      </c>
    </row>
    <row r="189" spans="1:10" ht="40.799999999999997">
      <c r="A189" s="174" t="s">
        <v>653</v>
      </c>
      <c r="B189" s="174" t="s">
        <v>654</v>
      </c>
      <c r="C189" s="172" t="s">
        <v>877</v>
      </c>
      <c r="D189" s="175" t="s">
        <v>57</v>
      </c>
      <c r="E189" s="222"/>
      <c r="F189" s="234"/>
      <c r="G189" s="246"/>
      <c r="H189" s="246"/>
      <c r="I189" s="223"/>
      <c r="J189" s="223" t="s">
        <v>464</v>
      </c>
    </row>
    <row r="190" spans="1:10" ht="20.399999999999999">
      <c r="A190" s="152" t="s">
        <v>655</v>
      </c>
      <c r="B190" s="152" t="s">
        <v>857</v>
      </c>
      <c r="C190" s="163" t="s">
        <v>809</v>
      </c>
      <c r="D190" s="163" t="s">
        <v>242</v>
      </c>
      <c r="E190" s="222"/>
      <c r="F190" s="234"/>
      <c r="G190" s="247">
        <f>IF(E190="Ja",H190,0)</f>
        <v>0</v>
      </c>
      <c r="H190" s="247">
        <f>IF(E190="Ikke relevant",0,3)</f>
        <v>3</v>
      </c>
      <c r="I190" s="224"/>
      <c r="J190" s="224" t="s">
        <v>387</v>
      </c>
    </row>
    <row r="191" spans="1:10" ht="30.6">
      <c r="A191" s="174" t="s">
        <v>656</v>
      </c>
      <c r="B191" s="174" t="s">
        <v>657</v>
      </c>
      <c r="C191" s="174" t="s">
        <v>658</v>
      </c>
      <c r="D191" s="174" t="s">
        <v>244</v>
      </c>
      <c r="E191" s="222"/>
      <c r="F191" s="234"/>
      <c r="G191" s="250">
        <f>IF(E191="Ja",H191,0)</f>
        <v>0</v>
      </c>
      <c r="H191" s="264">
        <f>IF(E191="Ikke relevant",0,1)</f>
        <v>1</v>
      </c>
      <c r="I191" s="223"/>
      <c r="J191" s="223" t="s">
        <v>387</v>
      </c>
    </row>
    <row r="192" spans="1:10" ht="30.6">
      <c r="A192" s="174" t="s">
        <v>659</v>
      </c>
      <c r="B192" s="174" t="s">
        <v>660</v>
      </c>
      <c r="C192" s="160" t="s">
        <v>845</v>
      </c>
      <c r="D192" s="160" t="s">
        <v>57</v>
      </c>
      <c r="E192" s="222"/>
      <c r="F192" s="234"/>
      <c r="G192" s="246"/>
      <c r="H192" s="246"/>
      <c r="I192" s="223"/>
      <c r="J192" s="223" t="s">
        <v>464</v>
      </c>
    </row>
    <row r="193" spans="1:10" ht="20.399999999999999">
      <c r="A193" s="174" t="s">
        <v>661</v>
      </c>
      <c r="B193" s="174" t="s">
        <v>662</v>
      </c>
      <c r="C193" s="174" t="s">
        <v>663</v>
      </c>
      <c r="D193" s="174" t="s">
        <v>244</v>
      </c>
      <c r="E193" s="222"/>
      <c r="F193" s="234"/>
      <c r="G193" s="250">
        <f>IF(E193="Ja",H193,0)</f>
        <v>0</v>
      </c>
      <c r="H193" s="264">
        <f>IF(E193="Ikke relevant",0,1)</f>
        <v>1</v>
      </c>
      <c r="I193" s="223"/>
      <c r="J193" s="223" t="s">
        <v>387</v>
      </c>
    </row>
    <row r="194" spans="1:10" ht="40.799999999999997">
      <c r="A194" s="174" t="s">
        <v>664</v>
      </c>
      <c r="B194" s="174" t="s">
        <v>665</v>
      </c>
      <c r="C194" s="174" t="s">
        <v>666</v>
      </c>
      <c r="D194" s="174" t="s">
        <v>244</v>
      </c>
      <c r="E194" s="222"/>
      <c r="F194" s="234"/>
      <c r="G194" s="250">
        <f>IF(E194="Ja",H194,0)</f>
        <v>0</v>
      </c>
      <c r="H194" s="264">
        <f>IF(E194="Ikke relevant",0,1)</f>
        <v>1</v>
      </c>
      <c r="I194" s="223"/>
      <c r="J194" s="223" t="s">
        <v>387</v>
      </c>
    </row>
    <row r="195" spans="1:10" ht="30.6">
      <c r="A195" s="174" t="s">
        <v>667</v>
      </c>
      <c r="B195" s="174" t="s">
        <v>668</v>
      </c>
      <c r="C195" s="174" t="s">
        <v>669</v>
      </c>
      <c r="D195" s="174" t="s">
        <v>244</v>
      </c>
      <c r="E195" s="222"/>
      <c r="F195" s="234"/>
      <c r="G195" s="250">
        <f>IF(E195="Ja",H195,0)</f>
        <v>0</v>
      </c>
      <c r="H195" s="264">
        <f>IF(E195="Ikke relevant",0,1)</f>
        <v>1</v>
      </c>
      <c r="I195" s="223"/>
      <c r="J195" s="223" t="s">
        <v>387</v>
      </c>
    </row>
    <row r="196" spans="1:10" ht="40.799999999999997">
      <c r="A196" s="174" t="s">
        <v>670</v>
      </c>
      <c r="B196" s="174" t="s">
        <v>671</v>
      </c>
      <c r="C196" s="174" t="s">
        <v>672</v>
      </c>
      <c r="D196" s="160" t="s">
        <v>57</v>
      </c>
      <c r="E196" s="222"/>
      <c r="F196" s="234"/>
      <c r="G196" s="246"/>
      <c r="H196" s="246"/>
      <c r="I196" s="223"/>
      <c r="J196" s="223" t="s">
        <v>464</v>
      </c>
    </row>
    <row r="197" spans="1:10" ht="30.6">
      <c r="A197" s="174" t="s">
        <v>673</v>
      </c>
      <c r="B197" s="174" t="s">
        <v>674</v>
      </c>
      <c r="C197" s="174" t="s">
        <v>675</v>
      </c>
      <c r="D197" s="174" t="s">
        <v>244</v>
      </c>
      <c r="E197" s="222"/>
      <c r="F197" s="234"/>
      <c r="G197" s="250">
        <f>IF(E197="Ja",H197,0)</f>
        <v>0</v>
      </c>
      <c r="H197" s="264">
        <f>IF(E197="Ikke relevant",0,1)</f>
        <v>1</v>
      </c>
      <c r="I197" s="223"/>
      <c r="J197" s="223" t="s">
        <v>387</v>
      </c>
    </row>
    <row r="198" spans="1:10" s="177" customFormat="1" ht="30.6">
      <c r="A198" s="160" t="s">
        <v>737</v>
      </c>
      <c r="B198" s="160" t="s">
        <v>832</v>
      </c>
      <c r="C198" s="160" t="s">
        <v>831</v>
      </c>
      <c r="D198" s="160" t="s">
        <v>57</v>
      </c>
      <c r="E198" s="222"/>
      <c r="F198" s="235"/>
      <c r="G198" s="258"/>
      <c r="H198" s="258"/>
      <c r="I198" s="228"/>
      <c r="J198" s="228" t="s">
        <v>464</v>
      </c>
    </row>
    <row r="199" spans="1:10" ht="30.6">
      <c r="A199" s="174" t="s">
        <v>833</v>
      </c>
      <c r="B199" s="174" t="s">
        <v>738</v>
      </c>
      <c r="C199" s="160" t="s">
        <v>739</v>
      </c>
      <c r="D199" s="160" t="s">
        <v>241</v>
      </c>
      <c r="E199" s="222"/>
      <c r="F199" s="234"/>
      <c r="G199" s="259">
        <f>IF(E199="Ja",H199,0)</f>
        <v>0</v>
      </c>
      <c r="H199" s="264">
        <f>IF(E199="Ikke relevant",0,5)</f>
        <v>5</v>
      </c>
      <c r="I199" s="229"/>
      <c r="J199" s="229" t="s">
        <v>387</v>
      </c>
    </row>
    <row r="200" spans="1:10">
      <c r="A200" s="155"/>
      <c r="B200" s="156" t="s">
        <v>507</v>
      </c>
      <c r="C200" s="155"/>
      <c r="D200" s="156"/>
      <c r="G200" s="260">
        <f>G188+G173+G166+G158+G152+G133+G94+G76+G60+G34+G22+G13+G2</f>
        <v>0</v>
      </c>
      <c r="H200" s="261">
        <f>H188+H173+H166+H158+H152+H133+H94+H76+H60+H34+H22+H13+H2</f>
        <v>252</v>
      </c>
      <c r="I200" s="159">
        <f>G200/H200</f>
        <v>0</v>
      </c>
      <c r="J200" s="158" t="s">
        <v>463</v>
      </c>
    </row>
    <row r="201" spans="1:10">
      <c r="A201" s="155"/>
      <c r="B201" s="157" t="s">
        <v>508</v>
      </c>
      <c r="C201" s="155"/>
      <c r="D201" s="157"/>
      <c r="G201" s="262">
        <f>H200*0.4</f>
        <v>100.80000000000001</v>
      </c>
      <c r="H201" s="262"/>
      <c r="I201" s="130">
        <v>0.4</v>
      </c>
      <c r="J201" s="129" t="s">
        <v>463</v>
      </c>
    </row>
    <row r="202" spans="1:10">
      <c r="A202" s="155"/>
      <c r="B202" s="157" t="s">
        <v>509</v>
      </c>
      <c r="C202" s="155"/>
      <c r="D202" s="157"/>
      <c r="G202" s="262">
        <f>G200-G201</f>
        <v>-100.80000000000001</v>
      </c>
      <c r="H202" s="262"/>
      <c r="I202" s="129"/>
      <c r="J202" s="129" t="s">
        <v>463</v>
      </c>
    </row>
    <row r="205" spans="1:10" ht="20.399999999999999">
      <c r="B205" s="160" t="s">
        <v>740</v>
      </c>
    </row>
    <row r="207" spans="1:10" ht="10.199999999999999">
      <c r="A207" s="195" t="s">
        <v>915</v>
      </c>
      <c r="B207" s="195" t="s">
        <v>252</v>
      </c>
      <c r="C207" s="195" t="s">
        <v>913</v>
      </c>
      <c r="D207" s="196" t="s">
        <v>54</v>
      </c>
      <c r="E207" s="199" t="s">
        <v>55</v>
      </c>
      <c r="F207" s="230" t="s">
        <v>56</v>
      </c>
      <c r="G207" s="245" t="s">
        <v>916</v>
      </c>
      <c r="H207" s="245" t="s">
        <v>917</v>
      </c>
      <c r="I207" s="198" t="s">
        <v>918</v>
      </c>
      <c r="J207" s="197" t="s">
        <v>463</v>
      </c>
    </row>
    <row r="208" spans="1:10" ht="10.199999999999999">
      <c r="A208" s="195">
        <v>1</v>
      </c>
      <c r="B208" s="195" t="s">
        <v>53</v>
      </c>
      <c r="C208" s="195" t="s">
        <v>53</v>
      </c>
      <c r="D208" s="196" t="s">
        <v>54</v>
      </c>
      <c r="E208" s="199" t="s">
        <v>55</v>
      </c>
      <c r="F208" s="230" t="s">
        <v>56</v>
      </c>
      <c r="G208" s="245">
        <f>G2</f>
        <v>0</v>
      </c>
      <c r="H208" s="245">
        <f t="shared" ref="H208:I208" si="3">H2</f>
        <v>11</v>
      </c>
      <c r="I208" s="197">
        <f t="shared" si="3"/>
        <v>0</v>
      </c>
      <c r="J208" s="197" t="s">
        <v>463</v>
      </c>
    </row>
    <row r="209" spans="1:10" ht="10.199999999999999">
      <c r="A209" s="195">
        <v>2</v>
      </c>
      <c r="B209" s="195" t="s">
        <v>914</v>
      </c>
      <c r="C209" s="195" t="s">
        <v>914</v>
      </c>
      <c r="D209" s="196" t="s">
        <v>54</v>
      </c>
      <c r="E209" s="199" t="s">
        <v>55</v>
      </c>
      <c r="F209" s="230" t="s">
        <v>56</v>
      </c>
      <c r="G209" s="245">
        <f>G13</f>
        <v>0</v>
      </c>
      <c r="H209" s="245">
        <v>12</v>
      </c>
      <c r="I209" s="198">
        <v>0</v>
      </c>
      <c r="J209" s="197" t="s">
        <v>463</v>
      </c>
    </row>
    <row r="210" spans="1:10" ht="10.199999999999999">
      <c r="A210" s="195">
        <v>3</v>
      </c>
      <c r="B210" s="195" t="s">
        <v>61</v>
      </c>
      <c r="C210" s="195" t="s">
        <v>61</v>
      </c>
      <c r="D210" s="196" t="s">
        <v>54</v>
      </c>
      <c r="E210" s="199" t="s">
        <v>55</v>
      </c>
      <c r="F210" s="230" t="s">
        <v>56</v>
      </c>
      <c r="G210" s="245">
        <f>G22</f>
        <v>0</v>
      </c>
      <c r="H210" s="245">
        <v>6</v>
      </c>
      <c r="I210" s="198">
        <v>0</v>
      </c>
      <c r="J210" s="197" t="s">
        <v>463</v>
      </c>
    </row>
    <row r="211" spans="1:10" ht="10.199999999999999">
      <c r="A211" s="195">
        <v>4</v>
      </c>
      <c r="B211" s="195" t="s">
        <v>64</v>
      </c>
      <c r="C211" s="195" t="s">
        <v>64</v>
      </c>
      <c r="D211" s="196" t="s">
        <v>54</v>
      </c>
      <c r="E211" s="199" t="s">
        <v>55</v>
      </c>
      <c r="F211" s="230" t="s">
        <v>56</v>
      </c>
      <c r="G211" s="245">
        <f>G34</f>
        <v>0</v>
      </c>
      <c r="H211" s="245">
        <v>27</v>
      </c>
      <c r="I211" s="198">
        <v>0</v>
      </c>
      <c r="J211" s="197" t="s">
        <v>463</v>
      </c>
    </row>
    <row r="212" spans="1:10" ht="10.199999999999999">
      <c r="A212" s="195">
        <v>5</v>
      </c>
      <c r="B212" s="195" t="s">
        <v>77</v>
      </c>
      <c r="C212" s="195" t="s">
        <v>77</v>
      </c>
      <c r="D212" s="196" t="s">
        <v>54</v>
      </c>
      <c r="E212" s="199" t="s">
        <v>55</v>
      </c>
      <c r="F212" s="230" t="s">
        <v>56</v>
      </c>
      <c r="G212" s="245">
        <f>G60</f>
        <v>0</v>
      </c>
      <c r="H212" s="245">
        <f>H60</f>
        <v>19</v>
      </c>
      <c r="I212" s="198">
        <v>0</v>
      </c>
      <c r="J212" s="197" t="s">
        <v>463</v>
      </c>
    </row>
    <row r="213" spans="1:10" ht="10.199999999999999">
      <c r="A213" s="195">
        <v>6</v>
      </c>
      <c r="B213" s="195" t="s">
        <v>83</v>
      </c>
      <c r="C213" s="195" t="s">
        <v>83</v>
      </c>
      <c r="D213" s="196" t="s">
        <v>54</v>
      </c>
      <c r="E213" s="199" t="s">
        <v>55</v>
      </c>
      <c r="F213" s="230" t="s">
        <v>56</v>
      </c>
      <c r="G213" s="245">
        <f>G76</f>
        <v>0</v>
      </c>
      <c r="H213" s="245">
        <v>14</v>
      </c>
      <c r="I213" s="198">
        <v>0</v>
      </c>
      <c r="J213" s="197" t="s">
        <v>463</v>
      </c>
    </row>
    <row r="214" spans="1:10" ht="10.199999999999999">
      <c r="A214" s="195">
        <v>7</v>
      </c>
      <c r="B214" s="195" t="s">
        <v>87</v>
      </c>
      <c r="C214" s="195" t="s">
        <v>87</v>
      </c>
      <c r="D214" s="196" t="s">
        <v>54</v>
      </c>
      <c r="E214" s="199" t="s">
        <v>55</v>
      </c>
      <c r="F214" s="230" t="s">
        <v>56</v>
      </c>
      <c r="G214" s="245">
        <f>G94</f>
        <v>0</v>
      </c>
      <c r="H214" s="245">
        <f>H94</f>
        <v>64</v>
      </c>
      <c r="I214" s="198">
        <v>0</v>
      </c>
      <c r="J214" s="197" t="s">
        <v>463</v>
      </c>
    </row>
    <row r="215" spans="1:10" ht="10.199999999999999">
      <c r="A215" s="195">
        <v>8</v>
      </c>
      <c r="B215" s="195" t="s">
        <v>106</v>
      </c>
      <c r="C215" s="195" t="s">
        <v>106</v>
      </c>
      <c r="D215" s="196" t="s">
        <v>54</v>
      </c>
      <c r="E215" s="199" t="s">
        <v>55</v>
      </c>
      <c r="F215" s="230" t="s">
        <v>56</v>
      </c>
      <c r="G215" s="245">
        <f>G133</f>
        <v>0</v>
      </c>
      <c r="H215" s="245">
        <v>42</v>
      </c>
      <c r="I215" s="198">
        <v>0</v>
      </c>
      <c r="J215" s="197" t="s">
        <v>463</v>
      </c>
    </row>
    <row r="216" spans="1:10" ht="10.199999999999999">
      <c r="A216" s="195">
        <v>9</v>
      </c>
      <c r="B216" s="195" t="s">
        <v>876</v>
      </c>
      <c r="C216" s="195" t="s">
        <v>876</v>
      </c>
      <c r="D216" s="196" t="s">
        <v>54</v>
      </c>
      <c r="E216" s="199" t="s">
        <v>55</v>
      </c>
      <c r="F216" s="230" t="s">
        <v>56</v>
      </c>
      <c r="G216" s="245">
        <f>G152</f>
        <v>0</v>
      </c>
      <c r="H216" s="245">
        <v>10</v>
      </c>
      <c r="I216" s="198">
        <v>0</v>
      </c>
      <c r="J216" s="197" t="s">
        <v>463</v>
      </c>
    </row>
    <row r="217" spans="1:10" ht="10.199999999999999">
      <c r="A217" s="195">
        <v>10</v>
      </c>
      <c r="B217" s="195" t="s">
        <v>107</v>
      </c>
      <c r="C217" s="195" t="s">
        <v>107</v>
      </c>
      <c r="D217" s="196" t="s">
        <v>54</v>
      </c>
      <c r="E217" s="199" t="s">
        <v>55</v>
      </c>
      <c r="F217" s="230" t="s">
        <v>56</v>
      </c>
      <c r="G217" s="245">
        <f>G158</f>
        <v>0</v>
      </c>
      <c r="H217" s="245">
        <v>7</v>
      </c>
      <c r="I217" s="198">
        <v>0</v>
      </c>
      <c r="J217" s="197" t="s">
        <v>463</v>
      </c>
    </row>
    <row r="218" spans="1:10" ht="10.199999999999999">
      <c r="A218" s="195">
        <v>11</v>
      </c>
      <c r="B218" s="195" t="s">
        <v>108</v>
      </c>
      <c r="C218" s="195" t="s">
        <v>108</v>
      </c>
      <c r="D218" s="196" t="s">
        <v>54</v>
      </c>
      <c r="E218" s="199" t="s">
        <v>55</v>
      </c>
      <c r="F218" s="230" t="s">
        <v>56</v>
      </c>
      <c r="G218" s="245">
        <f>G166</f>
        <v>0</v>
      </c>
      <c r="H218" s="245">
        <v>9</v>
      </c>
      <c r="I218" s="198">
        <v>0</v>
      </c>
      <c r="J218" s="197" t="s">
        <v>463</v>
      </c>
    </row>
    <row r="219" spans="1:10" ht="10.199999999999999">
      <c r="A219" s="195">
        <v>12</v>
      </c>
      <c r="B219" s="195" t="s">
        <v>109</v>
      </c>
      <c r="C219" s="195" t="s">
        <v>109</v>
      </c>
      <c r="D219" s="196" t="s">
        <v>54</v>
      </c>
      <c r="E219" s="199" t="s">
        <v>55</v>
      </c>
      <c r="F219" s="230" t="s">
        <v>56</v>
      </c>
      <c r="G219" s="245">
        <f>G173</f>
        <v>0</v>
      </c>
      <c r="H219" s="245">
        <v>18</v>
      </c>
      <c r="I219" s="198">
        <v>0</v>
      </c>
      <c r="J219" s="197" t="s">
        <v>463</v>
      </c>
    </row>
    <row r="220" spans="1:10" ht="10.199999999999999">
      <c r="A220" s="200">
        <v>13</v>
      </c>
      <c r="B220" s="195" t="s">
        <v>652</v>
      </c>
      <c r="C220" s="195" t="s">
        <v>652</v>
      </c>
      <c r="D220" s="195" t="s">
        <v>54</v>
      </c>
      <c r="E220" s="199" t="s">
        <v>55</v>
      </c>
      <c r="F220" s="230" t="s">
        <v>56</v>
      </c>
      <c r="G220" s="245">
        <f>G188</f>
        <v>0</v>
      </c>
      <c r="H220" s="245">
        <v>13</v>
      </c>
      <c r="I220" s="198">
        <v>0</v>
      </c>
      <c r="J220" s="197" t="s">
        <v>463</v>
      </c>
    </row>
    <row r="221" spans="1:10">
      <c r="A221" s="155"/>
      <c r="B221" s="156" t="s">
        <v>507</v>
      </c>
      <c r="C221" s="155"/>
      <c r="D221" s="156"/>
      <c r="G221" s="260">
        <v>0</v>
      </c>
      <c r="H221" s="261">
        <v>248</v>
      </c>
      <c r="I221" s="159">
        <v>0</v>
      </c>
      <c r="J221" s="158" t="s">
        <v>463</v>
      </c>
    </row>
    <row r="222" spans="1:10">
      <c r="A222" s="155"/>
      <c r="B222" s="157" t="s">
        <v>508</v>
      </c>
      <c r="C222" s="155"/>
      <c r="D222" s="157"/>
      <c r="G222" s="262">
        <v>99.2</v>
      </c>
      <c r="H222" s="262"/>
      <c r="I222" s="130">
        <v>0.4</v>
      </c>
      <c r="J222" s="129" t="s">
        <v>463</v>
      </c>
    </row>
    <row r="223" spans="1:10">
      <c r="A223" s="155"/>
      <c r="B223" s="157" t="s">
        <v>509</v>
      </c>
      <c r="C223" s="155"/>
      <c r="D223" s="157"/>
      <c r="G223" s="262">
        <v>-99.2</v>
      </c>
      <c r="H223" s="262"/>
      <c r="I223" s="129"/>
      <c r="J223" s="129" t="s">
        <v>463</v>
      </c>
    </row>
  </sheetData>
  <autoFilter ref="A1:J202" xr:uid="{00000000-0009-0000-0000-000001000000}"/>
  <sortState xmlns:xlrd2="http://schemas.microsoft.com/office/spreadsheetml/2017/richdata2" ref="A183:C192">
    <sortCondition ref="A183"/>
  </sortState>
  <customSheetViews>
    <customSheetView guid="{00A825A0-F9D9-45CB-B60E-5152BA520B9A}" showAutoFilter="1" hiddenColumns="1">
      <pane xSplit="2" ySplit="1" topLeftCell="C2" activePane="bottomRight" state="frozen"/>
      <selection pane="bottomRight" activeCell="B8" sqref="B8"/>
      <pageMargins left="0.7" right="0.7" top="0.75" bottom="0.75" header="0.3" footer="0.3"/>
      <pageSetup scale="70" orientation="landscape" r:id="rId1"/>
      <autoFilter ref="A1:L204" xr:uid="{A7BD2823-D8DA-401F-89F4-B39B8E4D02BA}"/>
    </customSheetView>
    <customSheetView guid="{507F482F-13C0-4805-AED4-AEDBC347912B}" showPageBreaks="1" showAutoFilter="1">
      <pane ySplit="1" topLeftCell="A86" activePane="bottomLeft" state="frozen"/>
      <selection pane="bottomLeft" activeCell="E191" sqref="E191"/>
      <pageMargins left="0.7" right="0.7" top="0.75" bottom="0.75" header="0.3" footer="0.3"/>
      <pageSetup scale="70" orientation="landscape" r:id="rId2"/>
      <autoFilter ref="A1:L202" xr:uid="{02D8C37A-37B3-4A16-965B-72356ED80611}"/>
    </customSheetView>
  </customSheetViews>
  <pageMargins left="0.7" right="0.7" top="0.75" bottom="0.75" header="0.3" footer="0.3"/>
  <pageSetup scale="70" orientation="landscape" r:id="rId3"/>
  <ignoredErrors>
    <ignoredError sqref="H11 H169 H185"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80A640B4-87CC-4A7A-9200-164F8C9B7305}">
          <x14:formula1>
            <xm:f>'Ark1'!$A$1:$A$4</xm:f>
          </x14:formula1>
          <xm:sqref>E3:E12 E14:E21 E23:E33 E35:E59 E61:E75 E77:E93 E95:E132 E134:E151 E153:E157 E159:E165 E167:E172 E174:E187 E189:E199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7"/>
  <sheetViews>
    <sheetView zoomScaleNormal="100" workbookViewId="0"/>
  </sheetViews>
  <sheetFormatPr defaultRowHeight="14.4"/>
  <cols>
    <col min="1" max="1" width="28.6640625" customWidth="1"/>
    <col min="2" max="2" width="53.6640625" customWidth="1"/>
  </cols>
  <sheetData>
    <row r="1" spans="1:2">
      <c r="A1" s="195" t="s">
        <v>271</v>
      </c>
      <c r="B1" s="195" t="s">
        <v>252</v>
      </c>
    </row>
    <row r="2" spans="1:2" ht="15" customHeight="1">
      <c r="A2" s="153" t="s">
        <v>919</v>
      </c>
      <c r="B2" s="149" t="s">
        <v>680</v>
      </c>
    </row>
    <row r="3" spans="1:2" ht="82.35" customHeight="1">
      <c r="A3" s="194" t="s">
        <v>686</v>
      </c>
      <c r="B3" s="194" t="s">
        <v>920</v>
      </c>
    </row>
    <row r="4" spans="1:2" ht="44.25" customHeight="1">
      <c r="A4" s="149" t="s">
        <v>685</v>
      </c>
      <c r="B4" s="194" t="s">
        <v>947</v>
      </c>
    </row>
    <row r="5" spans="1:2" ht="49.5" customHeight="1">
      <c r="A5" s="194" t="s">
        <v>921</v>
      </c>
      <c r="B5" s="194" t="s">
        <v>948</v>
      </c>
    </row>
    <row r="6" spans="1:2" ht="35.25" customHeight="1">
      <c r="A6" s="84" t="s">
        <v>272</v>
      </c>
      <c r="B6" s="194" t="s">
        <v>922</v>
      </c>
    </row>
    <row r="7" spans="1:2" ht="43.5" customHeight="1">
      <c r="A7" s="149" t="s">
        <v>687</v>
      </c>
      <c r="B7" s="183" t="s">
        <v>688</v>
      </c>
    </row>
    <row r="8" spans="1:2" ht="24" customHeight="1">
      <c r="A8" s="84" t="s">
        <v>273</v>
      </c>
      <c r="B8" s="84" t="s">
        <v>274</v>
      </c>
    </row>
    <row r="9" spans="1:2" ht="20.399999999999999">
      <c r="A9" s="84" t="s">
        <v>295</v>
      </c>
      <c r="B9" s="149" t="s">
        <v>681</v>
      </c>
    </row>
    <row r="10" spans="1:2">
      <c r="A10" s="265" t="s">
        <v>293</v>
      </c>
      <c r="B10" s="265" t="s">
        <v>949</v>
      </c>
    </row>
    <row r="11" spans="1:2">
      <c r="A11" s="265"/>
      <c r="B11" s="265"/>
    </row>
    <row r="12" spans="1:2" ht="30.6">
      <c r="A12" s="84" t="s">
        <v>294</v>
      </c>
      <c r="B12" s="84" t="s">
        <v>337</v>
      </c>
    </row>
    <row r="13" spans="1:2" ht="30.6">
      <c r="A13" s="149" t="s">
        <v>682</v>
      </c>
      <c r="B13" s="149" t="s">
        <v>683</v>
      </c>
    </row>
    <row r="14" spans="1:2" ht="20.399999999999999">
      <c r="A14" s="97" t="s">
        <v>338</v>
      </c>
      <c r="B14" s="194" t="s">
        <v>924</v>
      </c>
    </row>
    <row r="15" spans="1:2" ht="20.399999999999999">
      <c r="A15" s="97" t="s">
        <v>339</v>
      </c>
      <c r="B15" s="97" t="s">
        <v>340</v>
      </c>
    </row>
    <row r="16" spans="1:2" ht="30.6">
      <c r="A16" s="97" t="s">
        <v>341</v>
      </c>
      <c r="B16" s="97" t="s">
        <v>342</v>
      </c>
    </row>
    <row r="17" spans="1:2" ht="20.399999999999999">
      <c r="A17" s="108" t="s">
        <v>381</v>
      </c>
      <c r="B17" s="149" t="s">
        <v>684</v>
      </c>
    </row>
  </sheetData>
  <customSheetViews>
    <customSheetView guid="{00A825A0-F9D9-45CB-B60E-5152BA520B9A}">
      <selection activeCell="B6" sqref="B6"/>
      <pageMargins left="0.7" right="0.7" top="0.75" bottom="0.75" header="0.3" footer="0.3"/>
      <pageSetup paperSize="9" orientation="portrait" r:id="rId1"/>
      <headerFooter>
        <oddHeader>&amp;CC. Introduktion</oddHeader>
        <oddFooter>Side &amp;P af &amp;N</oddFooter>
      </headerFooter>
    </customSheetView>
    <customSheetView guid="{507F482F-13C0-4805-AED4-AEDBC347912B}" showPageBreaks="1" topLeftCell="A4">
      <selection activeCell="B17" sqref="B17"/>
      <pageMargins left="0.7" right="0.7" top="0.75" bottom="0.75" header="0.3" footer="0.3"/>
      <pageSetup paperSize="9" orientation="portrait" r:id="rId2"/>
      <headerFooter>
        <oddHeader>&amp;CC. Introduktion</oddHeader>
        <oddFooter>Side &amp;P af &amp;N</oddFooter>
      </headerFooter>
    </customSheetView>
  </customSheetViews>
  <mergeCells count="2">
    <mergeCell ref="A10:A11"/>
    <mergeCell ref="B10:B11"/>
  </mergeCells>
  <pageMargins left="0.7" right="0.7" top="0.75" bottom="0.75" header="0.3" footer="0.3"/>
  <pageSetup paperSize="9" orientation="portrait" r:id="rId3"/>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E170"/>
  <sheetViews>
    <sheetView zoomScaleNormal="100" zoomScaleSheetLayoutView="100" workbookViewId="0"/>
  </sheetViews>
  <sheetFormatPr defaultColWidth="9.33203125" defaultRowHeight="10.199999999999999"/>
  <cols>
    <col min="1" max="1" width="13.33203125" style="6" customWidth="1"/>
    <col min="2" max="2" width="17.33203125" style="6" customWidth="1"/>
    <col min="3" max="3" width="20.33203125" style="6" customWidth="1"/>
    <col min="4" max="4" width="16.6640625" style="6" customWidth="1"/>
    <col min="5" max="5" width="19.33203125" style="6" customWidth="1"/>
    <col min="6" max="16384" width="9.33203125" style="6"/>
  </cols>
  <sheetData>
    <row r="1" spans="1:4" ht="10.8" thickBot="1">
      <c r="A1" s="208" t="s">
        <v>110</v>
      </c>
      <c r="B1" s="131" t="s">
        <v>111</v>
      </c>
      <c r="C1" s="209" t="s">
        <v>112</v>
      </c>
      <c r="D1" s="131" t="s">
        <v>111</v>
      </c>
    </row>
    <row r="2" spans="1:4">
      <c r="A2" s="11"/>
    </row>
    <row r="3" spans="1:4" ht="10.8" thickBot="1">
      <c r="A3" s="11" t="s">
        <v>113</v>
      </c>
    </row>
    <row r="4" spans="1:4" ht="10.8" thickBot="1">
      <c r="A4" s="210"/>
      <c r="B4" s="211" t="s">
        <v>114</v>
      </c>
      <c r="C4" s="211" t="s">
        <v>115</v>
      </c>
      <c r="D4" s="211" t="s">
        <v>116</v>
      </c>
    </row>
    <row r="5" spans="1:4" ht="10.8" thickBot="1">
      <c r="A5" s="132">
        <v>0</v>
      </c>
      <c r="B5" s="133" t="s">
        <v>117</v>
      </c>
      <c r="C5" s="133" t="s">
        <v>118</v>
      </c>
      <c r="D5" s="133" t="s">
        <v>119</v>
      </c>
    </row>
    <row r="6" spans="1:4" ht="10.8" thickBot="1">
      <c r="A6" s="134">
        <v>1</v>
      </c>
      <c r="B6" s="188" t="s">
        <v>111</v>
      </c>
      <c r="C6" s="136" t="s">
        <v>111</v>
      </c>
      <c r="D6" s="136" t="s">
        <v>111</v>
      </c>
    </row>
    <row r="7" spans="1:4" ht="10.8" thickBot="1">
      <c r="A7" s="134">
        <v>2</v>
      </c>
      <c r="B7" s="135" t="s">
        <v>111</v>
      </c>
      <c r="C7" s="136" t="s">
        <v>111</v>
      </c>
      <c r="D7" s="136" t="s">
        <v>111</v>
      </c>
    </row>
    <row r="8" spans="1:4" ht="10.8" thickBot="1">
      <c r="A8" s="134">
        <v>3</v>
      </c>
      <c r="B8" s="135" t="s">
        <v>111</v>
      </c>
      <c r="C8" s="136" t="s">
        <v>111</v>
      </c>
      <c r="D8" s="136" t="s">
        <v>111</v>
      </c>
    </row>
    <row r="9" spans="1:4" ht="10.8" thickBot="1">
      <c r="A9" s="134">
        <v>4</v>
      </c>
      <c r="B9" s="135" t="s">
        <v>111</v>
      </c>
      <c r="C9" s="136" t="s">
        <v>111</v>
      </c>
      <c r="D9" s="136" t="s">
        <v>111</v>
      </c>
    </row>
    <row r="10" spans="1:4" ht="10.8" thickBot="1">
      <c r="A10" s="134">
        <v>5</v>
      </c>
      <c r="B10" s="136" t="s">
        <v>111</v>
      </c>
      <c r="C10" s="136" t="s">
        <v>111</v>
      </c>
      <c r="D10" s="136" t="s">
        <v>111</v>
      </c>
    </row>
    <row r="11" spans="1:4" ht="10.8" thickBot="1">
      <c r="A11" s="134">
        <v>6</v>
      </c>
      <c r="B11" s="136" t="s">
        <v>111</v>
      </c>
      <c r="C11" s="136" t="s">
        <v>111</v>
      </c>
      <c r="D11" s="136" t="s">
        <v>111</v>
      </c>
    </row>
    <row r="12" spans="1:4" ht="10.8" thickBot="1">
      <c r="A12" s="134">
        <v>7</v>
      </c>
      <c r="B12" s="136" t="s">
        <v>111</v>
      </c>
      <c r="C12" s="136" t="s">
        <v>111</v>
      </c>
      <c r="D12" s="136" t="s">
        <v>111</v>
      </c>
    </row>
    <row r="13" spans="1:4" ht="10.8" thickBot="1">
      <c r="A13" s="134">
        <v>8</v>
      </c>
      <c r="B13" s="136" t="s">
        <v>111</v>
      </c>
      <c r="C13" s="136" t="s">
        <v>111</v>
      </c>
      <c r="D13" s="136" t="s">
        <v>111</v>
      </c>
    </row>
    <row r="14" spans="1:4" ht="10.8" thickBot="1">
      <c r="A14" s="134">
        <v>9</v>
      </c>
      <c r="B14" s="136" t="s">
        <v>111</v>
      </c>
      <c r="C14" s="136" t="s">
        <v>111</v>
      </c>
      <c r="D14" s="136" t="s">
        <v>111</v>
      </c>
    </row>
    <row r="15" spans="1:4" ht="10.8" thickBot="1">
      <c r="A15" s="134">
        <v>10</v>
      </c>
      <c r="B15" s="136" t="s">
        <v>111</v>
      </c>
      <c r="C15" s="136" t="s">
        <v>111</v>
      </c>
      <c r="D15" s="136" t="s">
        <v>111</v>
      </c>
    </row>
    <row r="16" spans="1:4" ht="10.8" thickBot="1">
      <c r="A16" s="134">
        <v>11</v>
      </c>
      <c r="B16" s="136" t="s">
        <v>111</v>
      </c>
      <c r="C16" s="136" t="s">
        <v>111</v>
      </c>
      <c r="D16" s="136" t="s">
        <v>111</v>
      </c>
    </row>
    <row r="17" spans="1:4" ht="10.8" thickBot="1">
      <c r="A17" s="134">
        <v>12</v>
      </c>
      <c r="B17" s="136" t="s">
        <v>111</v>
      </c>
      <c r="C17" s="136" t="s">
        <v>111</v>
      </c>
      <c r="D17" s="136" t="s">
        <v>111</v>
      </c>
    </row>
    <row r="18" spans="1:4" ht="10.8" thickBot="1">
      <c r="A18" s="134">
        <v>13</v>
      </c>
      <c r="B18" s="136" t="s">
        <v>111</v>
      </c>
      <c r="C18" s="136" t="s">
        <v>111</v>
      </c>
      <c r="D18" s="136" t="s">
        <v>111</v>
      </c>
    </row>
    <row r="19" spans="1:4" ht="10.8" thickBot="1">
      <c r="A19" s="134">
        <v>14</v>
      </c>
      <c r="B19" s="136" t="s">
        <v>111</v>
      </c>
      <c r="C19" s="136" t="s">
        <v>111</v>
      </c>
      <c r="D19" s="136" t="s">
        <v>111</v>
      </c>
    </row>
    <row r="20" spans="1:4" ht="10.8" thickBot="1">
      <c r="A20" s="134">
        <v>15</v>
      </c>
      <c r="B20" s="136" t="s">
        <v>111</v>
      </c>
      <c r="C20" s="136" t="s">
        <v>111</v>
      </c>
      <c r="D20" s="136" t="s">
        <v>111</v>
      </c>
    </row>
    <row r="22" spans="1:4" ht="10.8" thickBot="1">
      <c r="A22" s="11" t="s">
        <v>120</v>
      </c>
    </row>
    <row r="23" spans="1:4" ht="10.8" thickBot="1">
      <c r="A23" s="210"/>
      <c r="B23" s="211" t="s">
        <v>114</v>
      </c>
      <c r="C23" s="211" t="s">
        <v>115</v>
      </c>
      <c r="D23" s="211" t="s">
        <v>116</v>
      </c>
    </row>
    <row r="24" spans="1:4" ht="10.8" thickBot="1">
      <c r="A24" s="137">
        <v>0</v>
      </c>
      <c r="B24" s="138" t="s">
        <v>121</v>
      </c>
      <c r="C24" s="138" t="s">
        <v>122</v>
      </c>
      <c r="D24" s="138" t="s">
        <v>123</v>
      </c>
    </row>
    <row r="25" spans="1:4" ht="10.8" thickBot="1">
      <c r="A25" s="134">
        <v>1</v>
      </c>
      <c r="B25" s="135" t="s">
        <v>111</v>
      </c>
      <c r="C25" s="136" t="s">
        <v>111</v>
      </c>
      <c r="D25" s="136" t="s">
        <v>111</v>
      </c>
    </row>
    <row r="26" spans="1:4" ht="10.8" thickBot="1">
      <c r="A26" s="134">
        <v>2</v>
      </c>
      <c r="B26" s="135" t="s">
        <v>111</v>
      </c>
      <c r="C26" s="136" t="s">
        <v>111</v>
      </c>
      <c r="D26" s="136" t="s">
        <v>111</v>
      </c>
    </row>
    <row r="27" spans="1:4" ht="10.8" thickBot="1">
      <c r="A27" s="134">
        <v>3</v>
      </c>
      <c r="B27" s="135" t="s">
        <v>111</v>
      </c>
      <c r="C27" s="136" t="s">
        <v>111</v>
      </c>
      <c r="D27" s="136" t="s">
        <v>111</v>
      </c>
    </row>
    <row r="28" spans="1:4" ht="10.8" thickBot="1">
      <c r="A28" s="134">
        <v>4</v>
      </c>
      <c r="B28" s="135" t="s">
        <v>111</v>
      </c>
      <c r="C28" s="136" t="s">
        <v>111</v>
      </c>
      <c r="D28" s="136" t="s">
        <v>111</v>
      </c>
    </row>
    <row r="29" spans="1:4" ht="10.8" thickBot="1">
      <c r="A29" s="134">
        <v>5</v>
      </c>
      <c r="B29" s="136" t="s">
        <v>111</v>
      </c>
      <c r="C29" s="136" t="s">
        <v>111</v>
      </c>
      <c r="D29" s="136" t="s">
        <v>111</v>
      </c>
    </row>
    <row r="30" spans="1:4" ht="10.8" thickBot="1">
      <c r="A30" s="134">
        <v>6</v>
      </c>
      <c r="B30" s="136" t="s">
        <v>111</v>
      </c>
      <c r="C30" s="136" t="s">
        <v>111</v>
      </c>
      <c r="D30" s="136" t="s">
        <v>111</v>
      </c>
    </row>
    <row r="31" spans="1:4" ht="10.8" thickBot="1">
      <c r="A31" s="134">
        <v>7</v>
      </c>
      <c r="B31" s="136" t="s">
        <v>111</v>
      </c>
      <c r="C31" s="136" t="s">
        <v>111</v>
      </c>
      <c r="D31" s="136" t="s">
        <v>111</v>
      </c>
    </row>
    <row r="32" spans="1:4" ht="10.8" thickBot="1">
      <c r="A32" s="134">
        <v>8</v>
      </c>
      <c r="B32" s="136" t="s">
        <v>111</v>
      </c>
      <c r="C32" s="136" t="s">
        <v>111</v>
      </c>
      <c r="D32" s="136" t="s">
        <v>111</v>
      </c>
    </row>
    <row r="33" spans="1:4" ht="10.8" thickBot="1">
      <c r="A33" s="134">
        <v>9</v>
      </c>
      <c r="B33" s="136" t="s">
        <v>111</v>
      </c>
      <c r="C33" s="136" t="s">
        <v>111</v>
      </c>
      <c r="D33" s="136" t="s">
        <v>111</v>
      </c>
    </row>
    <row r="34" spans="1:4" ht="10.8" thickBot="1">
      <c r="A34" s="134">
        <v>10</v>
      </c>
      <c r="B34" s="136" t="s">
        <v>111</v>
      </c>
      <c r="C34" s="136" t="s">
        <v>111</v>
      </c>
      <c r="D34" s="136" t="s">
        <v>111</v>
      </c>
    </row>
    <row r="35" spans="1:4" ht="10.8" thickBot="1">
      <c r="A35" s="134">
        <v>11</v>
      </c>
      <c r="B35" s="136" t="s">
        <v>111</v>
      </c>
      <c r="C35" s="136" t="s">
        <v>111</v>
      </c>
      <c r="D35" s="136" t="s">
        <v>111</v>
      </c>
    </row>
    <row r="36" spans="1:4" ht="10.8" thickBot="1">
      <c r="A36" s="134">
        <v>12</v>
      </c>
      <c r="B36" s="136" t="s">
        <v>111</v>
      </c>
      <c r="C36" s="136" t="s">
        <v>111</v>
      </c>
      <c r="D36" s="136" t="s">
        <v>111</v>
      </c>
    </row>
    <row r="37" spans="1:4" ht="10.8" thickBot="1">
      <c r="A37" s="134">
        <v>13</v>
      </c>
      <c r="B37" s="136" t="s">
        <v>111</v>
      </c>
      <c r="C37" s="136" t="s">
        <v>111</v>
      </c>
      <c r="D37" s="136" t="s">
        <v>111</v>
      </c>
    </row>
    <row r="38" spans="1:4" ht="10.8" thickBot="1">
      <c r="A38" s="134">
        <v>14</v>
      </c>
      <c r="B38" s="136" t="s">
        <v>111</v>
      </c>
      <c r="C38" s="136" t="s">
        <v>111</v>
      </c>
      <c r="D38" s="136" t="s">
        <v>111</v>
      </c>
    </row>
    <row r="39" spans="1:4" ht="10.8" thickBot="1">
      <c r="A39" s="134">
        <v>15</v>
      </c>
      <c r="B39" s="136" t="s">
        <v>111</v>
      </c>
      <c r="C39" s="136" t="s">
        <v>111</v>
      </c>
      <c r="D39" s="136" t="s">
        <v>111</v>
      </c>
    </row>
    <row r="40" spans="1:4" ht="10.8" thickBot="1">
      <c r="A40" s="134">
        <v>16</v>
      </c>
      <c r="B40" s="136" t="s">
        <v>111</v>
      </c>
      <c r="C40" s="136" t="s">
        <v>111</v>
      </c>
      <c r="D40" s="136" t="s">
        <v>111</v>
      </c>
    </row>
    <row r="41" spans="1:4" ht="10.8" thickBot="1">
      <c r="A41" s="134">
        <v>17</v>
      </c>
      <c r="B41" s="136" t="s">
        <v>111</v>
      </c>
      <c r="C41" s="136" t="s">
        <v>111</v>
      </c>
      <c r="D41" s="136" t="s">
        <v>111</v>
      </c>
    </row>
    <row r="42" spans="1:4" ht="10.8" thickBot="1">
      <c r="A42" s="134">
        <v>18</v>
      </c>
      <c r="B42" s="136" t="s">
        <v>111</v>
      </c>
      <c r="C42" s="136" t="s">
        <v>111</v>
      </c>
      <c r="D42" s="136" t="s">
        <v>111</v>
      </c>
    </row>
    <row r="43" spans="1:4" ht="10.8" thickBot="1">
      <c r="A43" s="134">
        <v>19</v>
      </c>
      <c r="B43" s="136" t="s">
        <v>111</v>
      </c>
      <c r="C43" s="136" t="s">
        <v>111</v>
      </c>
      <c r="D43" s="136" t="s">
        <v>111</v>
      </c>
    </row>
    <row r="44" spans="1:4" ht="10.8" thickBot="1">
      <c r="A44" s="134">
        <v>20</v>
      </c>
      <c r="B44" s="136" t="s">
        <v>111</v>
      </c>
      <c r="C44" s="136" t="s">
        <v>111</v>
      </c>
      <c r="D44" s="136" t="s">
        <v>111</v>
      </c>
    </row>
    <row r="45" spans="1:4">
      <c r="A45" s="11"/>
    </row>
    <row r="47" spans="1:4">
      <c r="A47" s="11" t="s">
        <v>124</v>
      </c>
    </row>
    <row r="48" spans="1:4" ht="10.8" thickBot="1"/>
    <row r="49" spans="1:5" ht="10.8" thickBot="1">
      <c r="A49" s="210"/>
      <c r="B49" s="211" t="s">
        <v>125</v>
      </c>
      <c r="C49" s="211" t="s">
        <v>126</v>
      </c>
      <c r="D49" s="211" t="s">
        <v>127</v>
      </c>
      <c r="E49" s="211" t="s">
        <v>128</v>
      </c>
    </row>
    <row r="50" spans="1:5" ht="51.6" thickBot="1">
      <c r="A50" s="139">
        <v>0</v>
      </c>
      <c r="B50" s="140">
        <v>39726</v>
      </c>
      <c r="C50" s="141" t="s">
        <v>129</v>
      </c>
      <c r="D50" s="141" t="s">
        <v>130</v>
      </c>
      <c r="E50" s="141" t="s">
        <v>131</v>
      </c>
    </row>
    <row r="51" spans="1:5" ht="10.8" thickBot="1">
      <c r="A51" s="134">
        <v>1</v>
      </c>
      <c r="B51" s="135" t="s">
        <v>111</v>
      </c>
      <c r="C51" s="136" t="s">
        <v>111</v>
      </c>
      <c r="D51" s="136" t="s">
        <v>111</v>
      </c>
      <c r="E51" s="136" t="s">
        <v>111</v>
      </c>
    </row>
    <row r="52" spans="1:5" ht="10.8" thickBot="1">
      <c r="A52" s="134">
        <v>2</v>
      </c>
      <c r="B52" s="135" t="s">
        <v>111</v>
      </c>
      <c r="C52" s="136" t="s">
        <v>111</v>
      </c>
      <c r="D52" s="136" t="s">
        <v>111</v>
      </c>
      <c r="E52" s="136" t="s">
        <v>111</v>
      </c>
    </row>
    <row r="53" spans="1:5" ht="10.8" thickBot="1">
      <c r="A53" s="134">
        <v>3</v>
      </c>
      <c r="B53" s="135" t="s">
        <v>111</v>
      </c>
      <c r="C53" s="136" t="s">
        <v>111</v>
      </c>
      <c r="D53" s="136" t="s">
        <v>111</v>
      </c>
      <c r="E53" s="136" t="s">
        <v>111</v>
      </c>
    </row>
    <row r="54" spans="1:5" ht="10.8" thickBot="1">
      <c r="A54" s="134">
        <v>4</v>
      </c>
      <c r="B54" s="135" t="s">
        <v>111</v>
      </c>
      <c r="C54" s="136" t="s">
        <v>111</v>
      </c>
      <c r="D54" s="136" t="s">
        <v>111</v>
      </c>
      <c r="E54" s="136" t="s">
        <v>111</v>
      </c>
    </row>
    <row r="55" spans="1:5" ht="10.8" thickBot="1">
      <c r="A55" s="134">
        <v>5</v>
      </c>
      <c r="B55" s="136" t="s">
        <v>111</v>
      </c>
      <c r="C55" s="136" t="s">
        <v>111</v>
      </c>
      <c r="D55" s="136" t="s">
        <v>111</v>
      </c>
      <c r="E55" s="136" t="s">
        <v>111</v>
      </c>
    </row>
    <row r="56" spans="1:5" ht="10.8" thickBot="1">
      <c r="A56" s="134">
        <v>6</v>
      </c>
      <c r="B56" s="136" t="s">
        <v>111</v>
      </c>
      <c r="C56" s="136" t="s">
        <v>111</v>
      </c>
      <c r="D56" s="136" t="s">
        <v>111</v>
      </c>
      <c r="E56" s="136" t="s">
        <v>111</v>
      </c>
    </row>
    <row r="57" spans="1:5" ht="10.8" thickBot="1">
      <c r="A57" s="134">
        <v>7</v>
      </c>
      <c r="B57" s="136" t="s">
        <v>111</v>
      </c>
      <c r="C57" s="136" t="s">
        <v>111</v>
      </c>
      <c r="D57" s="136" t="s">
        <v>111</v>
      </c>
      <c r="E57" s="136" t="s">
        <v>111</v>
      </c>
    </row>
    <row r="58" spans="1:5" ht="10.8" thickBot="1">
      <c r="A58" s="134">
        <v>8</v>
      </c>
      <c r="B58" s="136" t="s">
        <v>111</v>
      </c>
      <c r="C58" s="136" t="s">
        <v>111</v>
      </c>
      <c r="D58" s="136" t="s">
        <v>111</v>
      </c>
      <c r="E58" s="136" t="s">
        <v>111</v>
      </c>
    </row>
    <row r="59" spans="1:5" ht="10.8" thickBot="1">
      <c r="A59" s="134">
        <v>9</v>
      </c>
      <c r="B59" s="136" t="s">
        <v>111</v>
      </c>
      <c r="C59" s="136" t="s">
        <v>111</v>
      </c>
      <c r="D59" s="136" t="s">
        <v>111</v>
      </c>
      <c r="E59" s="136" t="s">
        <v>111</v>
      </c>
    </row>
    <row r="60" spans="1:5" ht="10.8" thickBot="1">
      <c r="A60" s="134">
        <v>10</v>
      </c>
      <c r="B60" s="136" t="s">
        <v>111</v>
      </c>
      <c r="C60" s="136" t="s">
        <v>111</v>
      </c>
      <c r="D60" s="136" t="s">
        <v>111</v>
      </c>
      <c r="E60" s="136" t="s">
        <v>111</v>
      </c>
    </row>
    <row r="61" spans="1:5" ht="10.8" thickBot="1">
      <c r="A61" s="134">
        <v>11</v>
      </c>
      <c r="B61" s="136" t="s">
        <v>111</v>
      </c>
      <c r="C61" s="136" t="s">
        <v>111</v>
      </c>
      <c r="D61" s="136" t="s">
        <v>111</v>
      </c>
      <c r="E61" s="136" t="s">
        <v>111</v>
      </c>
    </row>
    <row r="62" spans="1:5" ht="10.8" thickBot="1">
      <c r="A62" s="134">
        <v>12</v>
      </c>
      <c r="B62" s="136" t="s">
        <v>111</v>
      </c>
      <c r="C62" s="136" t="s">
        <v>111</v>
      </c>
      <c r="D62" s="136" t="s">
        <v>111</v>
      </c>
      <c r="E62" s="136" t="s">
        <v>111</v>
      </c>
    </row>
    <row r="63" spans="1:5" ht="10.8" thickBot="1">
      <c r="A63" s="134">
        <v>13</v>
      </c>
      <c r="B63" s="136" t="s">
        <v>111</v>
      </c>
      <c r="C63" s="136" t="s">
        <v>111</v>
      </c>
      <c r="D63" s="136" t="s">
        <v>111</v>
      </c>
      <c r="E63" s="136" t="s">
        <v>111</v>
      </c>
    </row>
    <row r="64" spans="1:5" ht="10.8" thickBot="1">
      <c r="A64" s="134">
        <v>14</v>
      </c>
      <c r="B64" s="136" t="s">
        <v>111</v>
      </c>
      <c r="C64" s="136" t="s">
        <v>111</v>
      </c>
      <c r="D64" s="136" t="s">
        <v>111</v>
      </c>
      <c r="E64" s="136" t="s">
        <v>111</v>
      </c>
    </row>
    <row r="65" spans="1:5" ht="10.8" thickBot="1">
      <c r="A65" s="134">
        <v>15</v>
      </c>
      <c r="B65" s="136" t="s">
        <v>111</v>
      </c>
      <c r="C65" s="136" t="s">
        <v>111</v>
      </c>
      <c r="D65" s="136" t="s">
        <v>111</v>
      </c>
      <c r="E65" s="136" t="s">
        <v>111</v>
      </c>
    </row>
    <row r="66" spans="1:5">
      <c r="A66" s="11"/>
    </row>
    <row r="67" spans="1:5">
      <c r="A67" s="11" t="s">
        <v>132</v>
      </c>
    </row>
    <row r="68" spans="1:5" ht="10.8" thickBot="1">
      <c r="A68" s="11"/>
    </row>
    <row r="69" spans="1:5" ht="10.8" thickBot="1">
      <c r="A69" s="208"/>
      <c r="B69" s="209"/>
    </row>
    <row r="70" spans="1:5">
      <c r="A70" s="266"/>
      <c r="B70" s="142"/>
    </row>
    <row r="71" spans="1:5">
      <c r="A71" s="267"/>
      <c r="B71" s="142" t="s">
        <v>111</v>
      </c>
    </row>
    <row r="72" spans="1:5" ht="10.8" thickBot="1">
      <c r="A72" s="268"/>
      <c r="B72" s="135"/>
    </row>
    <row r="73" spans="1:5">
      <c r="A73" s="11"/>
    </row>
    <row r="74" spans="1:5">
      <c r="A74" s="11" t="s">
        <v>133</v>
      </c>
    </row>
    <row r="76" spans="1:5" ht="10.8" thickBot="1">
      <c r="A76" s="11" t="s">
        <v>134</v>
      </c>
    </row>
    <row r="77" spans="1:5" ht="21" thickBot="1">
      <c r="A77" s="143">
        <v>1</v>
      </c>
      <c r="B77" s="131" t="s">
        <v>135</v>
      </c>
      <c r="C77" s="131" t="s">
        <v>136</v>
      </c>
    </row>
    <row r="78" spans="1:5" ht="21" thickBot="1">
      <c r="A78" s="144">
        <v>2</v>
      </c>
      <c r="B78" s="136" t="s">
        <v>137</v>
      </c>
      <c r="C78" s="136" t="s">
        <v>138</v>
      </c>
    </row>
    <row r="79" spans="1:5" ht="21" thickBot="1">
      <c r="A79" s="144">
        <v>3</v>
      </c>
      <c r="B79" s="136" t="s">
        <v>139</v>
      </c>
      <c r="C79" s="136" t="s">
        <v>140</v>
      </c>
    </row>
    <row r="80" spans="1:5" ht="41.4" thickBot="1">
      <c r="A80" s="144">
        <v>4</v>
      </c>
      <c r="B80" s="136" t="s">
        <v>141</v>
      </c>
      <c r="C80" s="136" t="s">
        <v>142</v>
      </c>
    </row>
    <row r="81" spans="1:4" ht="10.8" thickBot="1"/>
    <row r="82" spans="1:4" ht="10.8" thickBot="1">
      <c r="A82" s="210"/>
      <c r="B82" s="211" t="s">
        <v>143</v>
      </c>
      <c r="C82" s="211" t="s">
        <v>144</v>
      </c>
      <c r="D82" s="211" t="s">
        <v>145</v>
      </c>
    </row>
    <row r="83" spans="1:4" ht="21" thickBot="1">
      <c r="A83" s="139">
        <v>0</v>
      </c>
      <c r="B83" s="141" t="s">
        <v>146</v>
      </c>
      <c r="C83" s="141" t="s">
        <v>147</v>
      </c>
      <c r="D83" s="141">
        <v>1</v>
      </c>
    </row>
    <row r="84" spans="1:4" ht="10.8" thickBot="1">
      <c r="A84" s="134">
        <v>1</v>
      </c>
      <c r="B84" s="135" t="s">
        <v>111</v>
      </c>
      <c r="C84" s="136" t="s">
        <v>111</v>
      </c>
      <c r="D84" s="136" t="s">
        <v>111</v>
      </c>
    </row>
    <row r="85" spans="1:4" ht="10.8" thickBot="1">
      <c r="A85" s="134">
        <v>2</v>
      </c>
      <c r="B85" s="135" t="s">
        <v>111</v>
      </c>
      <c r="C85" s="136" t="s">
        <v>111</v>
      </c>
      <c r="D85" s="136" t="s">
        <v>111</v>
      </c>
    </row>
    <row r="86" spans="1:4" ht="10.8" thickBot="1">
      <c r="A86" s="134">
        <v>3</v>
      </c>
      <c r="B86" s="135" t="s">
        <v>111</v>
      </c>
      <c r="C86" s="136" t="s">
        <v>111</v>
      </c>
      <c r="D86" s="136" t="s">
        <v>111</v>
      </c>
    </row>
    <row r="87" spans="1:4" ht="10.8" thickBot="1">
      <c r="A87" s="134">
        <v>4</v>
      </c>
      <c r="B87" s="135" t="s">
        <v>111</v>
      </c>
      <c r="C87" s="136" t="s">
        <v>111</v>
      </c>
      <c r="D87" s="136" t="s">
        <v>111</v>
      </c>
    </row>
    <row r="88" spans="1:4" ht="10.8" thickBot="1">
      <c r="A88" s="134">
        <v>5</v>
      </c>
      <c r="B88" s="136" t="s">
        <v>111</v>
      </c>
      <c r="C88" s="136" t="s">
        <v>111</v>
      </c>
      <c r="D88" s="136" t="s">
        <v>111</v>
      </c>
    </row>
    <row r="89" spans="1:4" ht="10.8" thickBot="1">
      <c r="A89" s="134">
        <v>6</v>
      </c>
      <c r="B89" s="136" t="s">
        <v>111</v>
      </c>
      <c r="C89" s="136" t="s">
        <v>111</v>
      </c>
      <c r="D89" s="136" t="s">
        <v>111</v>
      </c>
    </row>
    <row r="90" spans="1:4" ht="10.8" thickBot="1">
      <c r="A90" s="134">
        <v>7</v>
      </c>
      <c r="B90" s="136" t="s">
        <v>111</v>
      </c>
      <c r="C90" s="136" t="s">
        <v>111</v>
      </c>
      <c r="D90" s="136" t="s">
        <v>111</v>
      </c>
    </row>
    <row r="91" spans="1:4" ht="10.8" thickBot="1">
      <c r="A91" s="134">
        <v>8</v>
      </c>
      <c r="B91" s="136" t="s">
        <v>111</v>
      </c>
      <c r="C91" s="136" t="s">
        <v>111</v>
      </c>
      <c r="D91" s="136" t="s">
        <v>111</v>
      </c>
    </row>
    <row r="92" spans="1:4" ht="10.8" thickBot="1">
      <c r="A92" s="134">
        <v>9</v>
      </c>
      <c r="B92" s="136" t="s">
        <v>111</v>
      </c>
      <c r="C92" s="136" t="s">
        <v>111</v>
      </c>
      <c r="D92" s="136" t="s">
        <v>111</v>
      </c>
    </row>
    <row r="93" spans="1:4" ht="10.8" thickBot="1">
      <c r="A93" s="134">
        <v>10</v>
      </c>
      <c r="B93" s="136" t="s">
        <v>111</v>
      </c>
      <c r="C93" s="136" t="s">
        <v>111</v>
      </c>
      <c r="D93" s="136" t="s">
        <v>111</v>
      </c>
    </row>
    <row r="94" spans="1:4" ht="10.8" thickBot="1">
      <c r="A94" s="134">
        <v>11</v>
      </c>
      <c r="B94" s="136" t="s">
        <v>111</v>
      </c>
      <c r="C94" s="136" t="s">
        <v>111</v>
      </c>
      <c r="D94" s="136" t="s">
        <v>111</v>
      </c>
    </row>
    <row r="95" spans="1:4" ht="10.8" thickBot="1">
      <c r="A95" s="134">
        <v>12</v>
      </c>
      <c r="B95" s="136" t="s">
        <v>111</v>
      </c>
      <c r="C95" s="136" t="s">
        <v>111</v>
      </c>
      <c r="D95" s="136" t="s">
        <v>111</v>
      </c>
    </row>
    <row r="96" spans="1:4" ht="10.8" thickBot="1">
      <c r="A96" s="134">
        <v>13</v>
      </c>
      <c r="B96" s="136" t="s">
        <v>111</v>
      </c>
      <c r="C96" s="136" t="s">
        <v>111</v>
      </c>
      <c r="D96" s="136" t="s">
        <v>111</v>
      </c>
    </row>
    <row r="97" spans="1:4" ht="10.8" thickBot="1">
      <c r="A97" s="134">
        <v>14</v>
      </c>
      <c r="B97" s="136" t="s">
        <v>111</v>
      </c>
      <c r="C97" s="136" t="s">
        <v>111</v>
      </c>
      <c r="D97" s="136" t="s">
        <v>111</v>
      </c>
    </row>
    <row r="98" spans="1:4" ht="10.8" thickBot="1">
      <c r="A98" s="134">
        <v>15</v>
      </c>
      <c r="B98" s="136" t="s">
        <v>111</v>
      </c>
      <c r="C98" s="136" t="s">
        <v>111</v>
      </c>
      <c r="D98" s="136" t="s">
        <v>111</v>
      </c>
    </row>
    <row r="99" spans="1:4" ht="10.8" thickBot="1">
      <c r="A99" s="134">
        <v>16</v>
      </c>
      <c r="B99" s="136" t="s">
        <v>111</v>
      </c>
      <c r="C99" s="136" t="s">
        <v>111</v>
      </c>
      <c r="D99" s="136" t="s">
        <v>111</v>
      </c>
    </row>
    <row r="100" spans="1:4" ht="10.8" thickBot="1">
      <c r="A100" s="134">
        <v>17</v>
      </c>
      <c r="B100" s="136" t="s">
        <v>111</v>
      </c>
      <c r="C100" s="136" t="s">
        <v>111</v>
      </c>
      <c r="D100" s="136" t="s">
        <v>111</v>
      </c>
    </row>
    <row r="101" spans="1:4" ht="10.8" thickBot="1">
      <c r="A101" s="134">
        <v>18</v>
      </c>
      <c r="B101" s="136" t="s">
        <v>111</v>
      </c>
      <c r="C101" s="136" t="s">
        <v>111</v>
      </c>
      <c r="D101" s="136" t="s">
        <v>111</v>
      </c>
    </row>
    <row r="102" spans="1:4" ht="10.8" thickBot="1">
      <c r="A102" s="134">
        <v>19</v>
      </c>
      <c r="B102" s="136" t="s">
        <v>111</v>
      </c>
      <c r="C102" s="136" t="s">
        <v>111</v>
      </c>
      <c r="D102" s="136" t="s">
        <v>111</v>
      </c>
    </row>
    <row r="103" spans="1:4" ht="10.8" thickBot="1">
      <c r="A103" s="134">
        <v>20</v>
      </c>
      <c r="B103" s="136" t="s">
        <v>111</v>
      </c>
      <c r="C103" s="136" t="s">
        <v>111</v>
      </c>
      <c r="D103" s="136" t="s">
        <v>111</v>
      </c>
    </row>
    <row r="105" spans="1:4" ht="10.8" thickBot="1"/>
    <row r="106" spans="1:4" ht="21" thickBot="1">
      <c r="A106" s="208"/>
      <c r="B106" s="209" t="s">
        <v>148</v>
      </c>
    </row>
    <row r="107" spans="1:4" ht="10.8" thickBot="1">
      <c r="A107" s="145">
        <v>1</v>
      </c>
      <c r="B107" s="146" t="s">
        <v>111</v>
      </c>
    </row>
    <row r="108" spans="1:4" ht="10.8" thickBot="1">
      <c r="A108" s="145">
        <v>2</v>
      </c>
      <c r="B108" s="146" t="s">
        <v>111</v>
      </c>
    </row>
    <row r="109" spans="1:4">
      <c r="A109" s="145">
        <v>3</v>
      </c>
      <c r="B109" s="146" t="s">
        <v>111</v>
      </c>
    </row>
    <row r="111" spans="1:4">
      <c r="A111" s="11" t="s">
        <v>149</v>
      </c>
    </row>
    <row r="112" spans="1:4">
      <c r="A112" s="147" t="s">
        <v>150</v>
      </c>
    </row>
    <row r="113" spans="1:5">
      <c r="A113" s="212" t="s">
        <v>605</v>
      </c>
      <c r="B113" s="213" t="s">
        <v>606</v>
      </c>
      <c r="C113" s="213"/>
      <c r="D113" s="213"/>
      <c r="E113" s="213"/>
    </row>
    <row r="114" spans="1:5" ht="10.8" thickBot="1">
      <c r="A114" s="214">
        <v>1</v>
      </c>
      <c r="B114" s="215"/>
      <c r="C114" s="215"/>
      <c r="D114" s="215"/>
      <c r="E114" s="215"/>
    </row>
    <row r="115" spans="1:5" ht="10.8" thickBot="1">
      <c r="A115" s="148" t="s">
        <v>151</v>
      </c>
      <c r="B115" s="146"/>
      <c r="C115" s="146"/>
      <c r="D115" s="146"/>
      <c r="E115" s="146"/>
    </row>
    <row r="116" spans="1:5" ht="10.8" thickBot="1">
      <c r="A116" s="148" t="s">
        <v>152</v>
      </c>
      <c r="B116" s="146" t="s">
        <v>111</v>
      </c>
      <c r="C116" s="146" t="s">
        <v>111</v>
      </c>
      <c r="D116" s="146" t="s">
        <v>111</v>
      </c>
      <c r="E116" s="146" t="s">
        <v>111</v>
      </c>
    </row>
    <row r="117" spans="1:5" ht="10.8" thickBot="1">
      <c r="A117" s="148" t="s">
        <v>153</v>
      </c>
      <c r="B117" s="146" t="s">
        <v>111</v>
      </c>
      <c r="C117" s="146" t="s">
        <v>111</v>
      </c>
      <c r="D117" s="146" t="s">
        <v>111</v>
      </c>
      <c r="E117" s="146" t="s">
        <v>111</v>
      </c>
    </row>
    <row r="118" spans="1:5" ht="10.8" thickBot="1">
      <c r="A118" s="148" t="s">
        <v>154</v>
      </c>
      <c r="B118" s="146" t="s">
        <v>111</v>
      </c>
      <c r="C118" s="146" t="s">
        <v>111</v>
      </c>
      <c r="D118" s="146" t="s">
        <v>111</v>
      </c>
      <c r="E118" s="146" t="s">
        <v>111</v>
      </c>
    </row>
    <row r="119" spans="1:5" ht="10.8" thickBot="1">
      <c r="A119" s="148" t="s">
        <v>155</v>
      </c>
      <c r="B119" s="146" t="s">
        <v>111</v>
      </c>
      <c r="C119" s="146" t="s">
        <v>111</v>
      </c>
      <c r="D119" s="146" t="s">
        <v>111</v>
      </c>
      <c r="E119" s="146" t="s">
        <v>111</v>
      </c>
    </row>
    <row r="120" spans="1:5">
      <c r="A120" s="148" t="s">
        <v>156</v>
      </c>
      <c r="B120" s="146" t="s">
        <v>111</v>
      </c>
      <c r="C120" s="146" t="s">
        <v>111</v>
      </c>
      <c r="D120" s="146" t="s">
        <v>111</v>
      </c>
      <c r="E120" s="146" t="s">
        <v>111</v>
      </c>
    </row>
    <row r="121" spans="1:5" ht="10.8" thickBot="1"/>
    <row r="122" spans="1:5" ht="10.8" thickBot="1">
      <c r="A122" s="208">
        <v>2</v>
      </c>
      <c r="B122" s="209"/>
      <c r="C122" s="209"/>
      <c r="D122" s="209"/>
      <c r="E122" s="209"/>
    </row>
    <row r="123" spans="1:5" ht="10.8" thickBot="1">
      <c r="A123" s="148" t="s">
        <v>151</v>
      </c>
      <c r="B123" s="146" t="s">
        <v>111</v>
      </c>
      <c r="C123" s="146" t="s">
        <v>111</v>
      </c>
      <c r="D123" s="146" t="s">
        <v>111</v>
      </c>
      <c r="E123" s="146" t="s">
        <v>111</v>
      </c>
    </row>
    <row r="124" spans="1:5" ht="10.8" thickBot="1">
      <c r="A124" s="148" t="s">
        <v>152</v>
      </c>
      <c r="B124" s="146" t="s">
        <v>111</v>
      </c>
      <c r="C124" s="146" t="s">
        <v>111</v>
      </c>
      <c r="D124" s="146" t="s">
        <v>111</v>
      </c>
      <c r="E124" s="146" t="s">
        <v>111</v>
      </c>
    </row>
    <row r="125" spans="1:5" ht="10.8" thickBot="1">
      <c r="A125" s="148" t="s">
        <v>153</v>
      </c>
      <c r="B125" s="146" t="s">
        <v>111</v>
      </c>
      <c r="C125" s="146" t="s">
        <v>111</v>
      </c>
      <c r="D125" s="146" t="s">
        <v>111</v>
      </c>
      <c r="E125" s="146" t="s">
        <v>111</v>
      </c>
    </row>
    <row r="126" spans="1:5" ht="10.8" thickBot="1">
      <c r="A126" s="148" t="s">
        <v>154</v>
      </c>
      <c r="B126" s="146" t="s">
        <v>111</v>
      </c>
      <c r="C126" s="146" t="s">
        <v>111</v>
      </c>
      <c r="D126" s="146" t="s">
        <v>111</v>
      </c>
      <c r="E126" s="146" t="s">
        <v>111</v>
      </c>
    </row>
    <row r="127" spans="1:5" ht="10.8" thickBot="1">
      <c r="A127" s="148" t="s">
        <v>155</v>
      </c>
      <c r="B127" s="146" t="s">
        <v>111</v>
      </c>
      <c r="C127" s="146" t="s">
        <v>111</v>
      </c>
      <c r="D127" s="146" t="s">
        <v>111</v>
      </c>
      <c r="E127" s="146" t="s">
        <v>111</v>
      </c>
    </row>
    <row r="128" spans="1:5">
      <c r="A128" s="148" t="s">
        <v>156</v>
      </c>
      <c r="B128" s="146" t="s">
        <v>111</v>
      </c>
      <c r="C128" s="146" t="s">
        <v>111</v>
      </c>
      <c r="D128" s="146" t="s">
        <v>111</v>
      </c>
      <c r="E128" s="146" t="s">
        <v>111</v>
      </c>
    </row>
    <row r="129" spans="1:5" ht="10.8" thickBot="1">
      <c r="A129" s="11"/>
    </row>
    <row r="130" spans="1:5" ht="10.8" thickBot="1">
      <c r="A130" s="208">
        <v>3</v>
      </c>
      <c r="B130" s="209"/>
      <c r="C130" s="209"/>
      <c r="D130" s="209"/>
      <c r="E130" s="209"/>
    </row>
    <row r="131" spans="1:5" ht="10.8" thickBot="1">
      <c r="A131" s="148" t="s">
        <v>151</v>
      </c>
      <c r="B131" s="146" t="s">
        <v>111</v>
      </c>
      <c r="C131" s="146" t="s">
        <v>111</v>
      </c>
      <c r="D131" s="146" t="s">
        <v>111</v>
      </c>
      <c r="E131" s="146" t="s">
        <v>111</v>
      </c>
    </row>
    <row r="132" spans="1:5" ht="10.8" thickBot="1">
      <c r="A132" s="148" t="s">
        <v>152</v>
      </c>
      <c r="B132" s="146" t="s">
        <v>111</v>
      </c>
      <c r="C132" s="146" t="s">
        <v>111</v>
      </c>
      <c r="D132" s="146" t="s">
        <v>111</v>
      </c>
      <c r="E132" s="146" t="s">
        <v>111</v>
      </c>
    </row>
    <row r="133" spans="1:5" ht="10.8" thickBot="1">
      <c r="A133" s="148" t="s">
        <v>153</v>
      </c>
      <c r="B133" s="146" t="s">
        <v>111</v>
      </c>
      <c r="C133" s="146" t="s">
        <v>111</v>
      </c>
      <c r="D133" s="146" t="s">
        <v>111</v>
      </c>
      <c r="E133" s="146" t="s">
        <v>111</v>
      </c>
    </row>
    <row r="134" spans="1:5" ht="10.8" thickBot="1">
      <c r="A134" s="148" t="s">
        <v>154</v>
      </c>
      <c r="B134" s="146" t="s">
        <v>111</v>
      </c>
      <c r="C134" s="146" t="s">
        <v>111</v>
      </c>
      <c r="D134" s="146" t="s">
        <v>111</v>
      </c>
      <c r="E134" s="146" t="s">
        <v>111</v>
      </c>
    </row>
    <row r="135" spans="1:5" ht="10.8" thickBot="1">
      <c r="A135" s="148" t="s">
        <v>155</v>
      </c>
      <c r="B135" s="146" t="s">
        <v>111</v>
      </c>
      <c r="C135" s="146" t="s">
        <v>111</v>
      </c>
      <c r="D135" s="146" t="s">
        <v>111</v>
      </c>
      <c r="E135" s="146" t="s">
        <v>111</v>
      </c>
    </row>
    <row r="136" spans="1:5">
      <c r="A136" s="148" t="s">
        <v>156</v>
      </c>
      <c r="B136" s="146" t="s">
        <v>111</v>
      </c>
      <c r="C136" s="146" t="s">
        <v>111</v>
      </c>
      <c r="D136" s="146" t="s">
        <v>111</v>
      </c>
      <c r="E136" s="146" t="s">
        <v>111</v>
      </c>
    </row>
    <row r="137" spans="1:5" ht="10.8" thickBot="1">
      <c r="A137" s="11"/>
    </row>
    <row r="138" spans="1:5" ht="10.8" thickBot="1">
      <c r="A138" s="208">
        <v>4</v>
      </c>
      <c r="B138" s="209"/>
      <c r="C138" s="209"/>
      <c r="D138" s="209"/>
      <c r="E138" s="209"/>
    </row>
    <row r="139" spans="1:5" ht="10.8" thickBot="1">
      <c r="A139" s="148" t="s">
        <v>151</v>
      </c>
      <c r="B139" s="146" t="s">
        <v>111</v>
      </c>
      <c r="C139" s="146" t="s">
        <v>111</v>
      </c>
      <c r="D139" s="146" t="s">
        <v>111</v>
      </c>
      <c r="E139" s="146" t="s">
        <v>111</v>
      </c>
    </row>
    <row r="140" spans="1:5" ht="10.8" thickBot="1">
      <c r="A140" s="148" t="s">
        <v>152</v>
      </c>
      <c r="B140" s="146" t="s">
        <v>111</v>
      </c>
      <c r="C140" s="146" t="s">
        <v>111</v>
      </c>
      <c r="D140" s="146" t="s">
        <v>111</v>
      </c>
      <c r="E140" s="146" t="s">
        <v>111</v>
      </c>
    </row>
    <row r="141" spans="1:5" ht="10.8" thickBot="1">
      <c r="A141" s="148" t="s">
        <v>153</v>
      </c>
      <c r="B141" s="146" t="s">
        <v>111</v>
      </c>
      <c r="C141" s="146" t="s">
        <v>111</v>
      </c>
      <c r="D141" s="146" t="s">
        <v>111</v>
      </c>
      <c r="E141" s="146" t="s">
        <v>111</v>
      </c>
    </row>
    <row r="142" spans="1:5" ht="10.8" thickBot="1">
      <c r="A142" s="148" t="s">
        <v>154</v>
      </c>
      <c r="B142" s="146" t="s">
        <v>111</v>
      </c>
      <c r="C142" s="146" t="s">
        <v>111</v>
      </c>
      <c r="D142" s="146" t="s">
        <v>111</v>
      </c>
      <c r="E142" s="146" t="s">
        <v>111</v>
      </c>
    </row>
    <row r="143" spans="1:5" ht="10.8" thickBot="1">
      <c r="A143" s="148" t="s">
        <v>155</v>
      </c>
      <c r="B143" s="146" t="s">
        <v>111</v>
      </c>
      <c r="C143" s="146" t="s">
        <v>111</v>
      </c>
      <c r="D143" s="146" t="s">
        <v>111</v>
      </c>
      <c r="E143" s="146" t="s">
        <v>111</v>
      </c>
    </row>
    <row r="144" spans="1:5">
      <c r="A144" s="148" t="s">
        <v>156</v>
      </c>
      <c r="B144" s="146" t="s">
        <v>111</v>
      </c>
      <c r="C144" s="146" t="s">
        <v>111</v>
      </c>
      <c r="D144" s="146" t="s">
        <v>111</v>
      </c>
    </row>
    <row r="146" spans="1:4">
      <c r="A146" s="11" t="s">
        <v>157</v>
      </c>
    </row>
    <row r="147" spans="1:4" ht="10.8" thickBot="1"/>
    <row r="148" spans="1:4" ht="31.2" thickBot="1">
      <c r="A148" s="210"/>
      <c r="B148" s="211" t="s">
        <v>158</v>
      </c>
      <c r="C148" s="211" t="s">
        <v>159</v>
      </c>
      <c r="D148" s="211" t="s">
        <v>160</v>
      </c>
    </row>
    <row r="149" spans="1:4" ht="72" thickBot="1">
      <c r="A149" s="139">
        <v>0</v>
      </c>
      <c r="B149" s="141" t="s">
        <v>161</v>
      </c>
      <c r="C149" s="141" t="s">
        <v>162</v>
      </c>
      <c r="D149" s="141" t="s">
        <v>163</v>
      </c>
    </row>
    <row r="150" spans="1:4" ht="10.8" thickBot="1">
      <c r="A150" s="134">
        <v>1</v>
      </c>
      <c r="B150" s="135" t="s">
        <v>111</v>
      </c>
      <c r="C150" s="136" t="s">
        <v>111</v>
      </c>
      <c r="D150" s="136" t="s">
        <v>111</v>
      </c>
    </row>
    <row r="151" spans="1:4" ht="10.8" thickBot="1">
      <c r="A151" s="134">
        <v>2</v>
      </c>
      <c r="B151" s="135" t="s">
        <v>111</v>
      </c>
      <c r="C151" s="136" t="s">
        <v>111</v>
      </c>
      <c r="D151" s="136" t="s">
        <v>111</v>
      </c>
    </row>
    <row r="152" spans="1:4" ht="10.8" thickBot="1">
      <c r="A152" s="134">
        <v>3</v>
      </c>
      <c r="B152" s="135" t="s">
        <v>111</v>
      </c>
      <c r="C152" s="136" t="s">
        <v>111</v>
      </c>
      <c r="D152" s="136" t="s">
        <v>111</v>
      </c>
    </row>
    <row r="153" spans="1:4" ht="10.8" thickBot="1">
      <c r="A153" s="134">
        <v>4</v>
      </c>
      <c r="B153" s="135" t="s">
        <v>111</v>
      </c>
      <c r="C153" s="136" t="s">
        <v>111</v>
      </c>
      <c r="D153" s="136" t="s">
        <v>111</v>
      </c>
    </row>
    <row r="154" spans="1:4" ht="10.8" thickBot="1">
      <c r="A154" s="134">
        <v>5</v>
      </c>
      <c r="B154" s="136" t="s">
        <v>111</v>
      </c>
      <c r="C154" s="136" t="s">
        <v>111</v>
      </c>
      <c r="D154" s="136" t="s">
        <v>111</v>
      </c>
    </row>
    <row r="155" spans="1:4" ht="10.8" thickBot="1">
      <c r="A155" s="134">
        <v>6</v>
      </c>
      <c r="B155" s="136" t="s">
        <v>111</v>
      </c>
      <c r="C155" s="136" t="s">
        <v>111</v>
      </c>
      <c r="D155" s="136" t="s">
        <v>111</v>
      </c>
    </row>
    <row r="156" spans="1:4" ht="10.8" thickBot="1">
      <c r="A156" s="134">
        <v>7</v>
      </c>
      <c r="B156" s="136" t="s">
        <v>111</v>
      </c>
      <c r="C156" s="136" t="s">
        <v>111</v>
      </c>
      <c r="D156" s="136" t="s">
        <v>111</v>
      </c>
    </row>
    <row r="157" spans="1:4" ht="10.8" thickBot="1">
      <c r="A157" s="134">
        <v>8</v>
      </c>
      <c r="B157" s="136" t="s">
        <v>111</v>
      </c>
      <c r="C157" s="136" t="s">
        <v>111</v>
      </c>
      <c r="D157" s="136" t="s">
        <v>111</v>
      </c>
    </row>
    <row r="158" spans="1:4" ht="10.8" thickBot="1">
      <c r="A158" s="134">
        <v>9</v>
      </c>
      <c r="B158" s="136" t="s">
        <v>111</v>
      </c>
      <c r="C158" s="136" t="s">
        <v>111</v>
      </c>
      <c r="D158" s="136" t="s">
        <v>111</v>
      </c>
    </row>
    <row r="159" spans="1:4" ht="10.8" thickBot="1">
      <c r="A159" s="134">
        <v>10</v>
      </c>
      <c r="B159" s="136" t="s">
        <v>111</v>
      </c>
      <c r="C159" s="136" t="s">
        <v>111</v>
      </c>
      <c r="D159" s="136" t="s">
        <v>111</v>
      </c>
    </row>
    <row r="160" spans="1:4" ht="10.8" thickBot="1">
      <c r="A160" s="134">
        <v>11</v>
      </c>
      <c r="B160" s="136" t="s">
        <v>111</v>
      </c>
      <c r="C160" s="136" t="s">
        <v>111</v>
      </c>
      <c r="D160" s="136" t="s">
        <v>111</v>
      </c>
    </row>
    <row r="161" spans="1:4" ht="10.8" thickBot="1">
      <c r="A161" s="134">
        <v>12</v>
      </c>
      <c r="B161" s="136" t="s">
        <v>111</v>
      </c>
      <c r="C161" s="136" t="s">
        <v>111</v>
      </c>
      <c r="D161" s="136" t="s">
        <v>111</v>
      </c>
    </row>
    <row r="162" spans="1:4" ht="10.8" thickBot="1">
      <c r="A162" s="134">
        <v>13</v>
      </c>
      <c r="B162" s="136" t="s">
        <v>111</v>
      </c>
      <c r="C162" s="136" t="s">
        <v>111</v>
      </c>
      <c r="D162" s="136" t="s">
        <v>111</v>
      </c>
    </row>
    <row r="163" spans="1:4" ht="10.8" thickBot="1">
      <c r="A163" s="134">
        <v>14</v>
      </c>
      <c r="B163" s="136" t="s">
        <v>111</v>
      </c>
      <c r="C163" s="136" t="s">
        <v>111</v>
      </c>
      <c r="D163" s="136" t="s">
        <v>111</v>
      </c>
    </row>
    <row r="164" spans="1:4" ht="10.8" thickBot="1">
      <c r="A164" s="134">
        <v>15</v>
      </c>
      <c r="B164" s="136" t="s">
        <v>111</v>
      </c>
      <c r="C164" s="136" t="s">
        <v>111</v>
      </c>
      <c r="D164" s="136" t="s">
        <v>111</v>
      </c>
    </row>
    <row r="166" spans="1:4" ht="10.8" thickBot="1"/>
    <row r="167" spans="1:4" ht="21" thickBot="1">
      <c r="A167" s="208"/>
      <c r="B167" s="209" t="s">
        <v>148</v>
      </c>
    </row>
    <row r="168" spans="1:4" ht="10.8" thickBot="1">
      <c r="A168" s="145">
        <v>1</v>
      </c>
      <c r="B168" s="146" t="s">
        <v>111</v>
      </c>
    </row>
    <row r="169" spans="1:4" ht="10.8" thickBot="1">
      <c r="A169" s="145">
        <v>2</v>
      </c>
      <c r="B169" s="146" t="s">
        <v>111</v>
      </c>
    </row>
    <row r="170" spans="1:4">
      <c r="A170" s="145">
        <v>3</v>
      </c>
      <c r="B170" s="146" t="s">
        <v>111</v>
      </c>
    </row>
  </sheetData>
  <customSheetViews>
    <customSheetView guid="{00A825A0-F9D9-45CB-B60E-5152BA520B9A}">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1"/>
      <headerFooter>
        <oddHeader>&amp;C1. Miljøledelse og handlingsplaner</oddHeader>
        <oddFooter>Side &amp;P af &amp;N</oddFooter>
      </headerFooter>
    </customSheetView>
    <customSheetView guid="{507F482F-13C0-4805-AED4-AEDBC347912B}" showPageBreaks="1">
      <selection activeCell="B6" sqref="B6"/>
      <rowBreaks count="4" manualBreakCount="4">
        <brk id="46" max="16383" man="1"/>
        <brk id="66" max="16383" man="1"/>
        <brk id="110" max="16383" man="1"/>
        <brk id="145" max="16383" man="1"/>
      </rowBreaks>
      <pageMargins left="0.7" right="0.7" top="0.75" bottom="0.75" header="0.3" footer="0.3"/>
      <pageSetup paperSize="9" orientation="portrait" r:id="rId2"/>
      <headerFooter>
        <oddHeader>&amp;C1. Miljøledelse og handlingsplaner</oddHeader>
        <oddFooter>Side &amp;P af &amp;N</oddFooter>
      </headerFooter>
    </customSheetView>
  </customSheetViews>
  <mergeCells count="1">
    <mergeCell ref="A70:A72"/>
  </mergeCells>
  <pageMargins left="0.7" right="0.7" top="0.75" bottom="0.75" header="0.3" footer="0.3"/>
  <pageSetup paperSize="9" orientation="portrait" r:id="rId3"/>
  <headerFooter>
    <oddHeader>&amp;C1. Miljøledelse og handlingsplaner</oddHeader>
    <oddFooter>Side &amp;P af &amp;N</oddFooter>
  </headerFooter>
  <rowBreaks count="4" manualBreakCount="4">
    <brk id="46" max="16383" man="1"/>
    <brk id="66" max="16383" man="1"/>
    <brk id="11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M85"/>
  <sheetViews>
    <sheetView zoomScaleNormal="100" zoomScaleSheetLayoutView="100" workbookViewId="0">
      <selection activeCell="A2" sqref="A2"/>
    </sheetView>
  </sheetViews>
  <sheetFormatPr defaultRowHeight="14.4"/>
  <cols>
    <col min="1" max="4" width="9.33203125" bestFit="1" customWidth="1"/>
    <col min="5" max="5" width="10.6640625" customWidth="1"/>
    <col min="6" max="7" width="9.6640625" bestFit="1" customWidth="1"/>
    <col min="8" max="8" width="12.33203125" customWidth="1"/>
    <col min="9" max="9" width="6" customWidth="1"/>
    <col min="10" max="10" width="46.6640625" customWidth="1"/>
    <col min="13" max="13" width="10.44140625" customWidth="1"/>
  </cols>
  <sheetData>
    <row r="1" spans="1:13">
      <c r="A1" s="11" t="s">
        <v>184</v>
      </c>
      <c r="B1" s="7"/>
      <c r="C1" s="8"/>
      <c r="D1" s="6" t="s">
        <v>164</v>
      </c>
      <c r="E1" s="9">
        <v>37</v>
      </c>
      <c r="F1" s="6"/>
      <c r="G1" s="6" t="s">
        <v>165</v>
      </c>
      <c r="J1" s="68" t="s">
        <v>212</v>
      </c>
      <c r="K1" s="58"/>
      <c r="L1" s="58"/>
      <c r="M1" s="58"/>
    </row>
    <row r="2" spans="1:13" ht="27">
      <c r="A2" s="216"/>
      <c r="B2" s="216" t="s">
        <v>166</v>
      </c>
      <c r="C2" s="216" t="s">
        <v>167</v>
      </c>
      <c r="D2" s="216" t="s">
        <v>168</v>
      </c>
      <c r="E2" s="216" t="s">
        <v>169</v>
      </c>
      <c r="F2" s="216" t="s">
        <v>170</v>
      </c>
      <c r="G2" s="216" t="s">
        <v>171</v>
      </c>
      <c r="H2" s="216" t="s">
        <v>172</v>
      </c>
      <c r="J2" s="197" t="s">
        <v>228</v>
      </c>
      <c r="K2" s="197" t="s">
        <v>186</v>
      </c>
      <c r="L2" s="197" t="s">
        <v>187</v>
      </c>
      <c r="M2" s="197" t="s">
        <v>188</v>
      </c>
    </row>
    <row r="3" spans="1:13">
      <c r="A3" s="12">
        <v>0</v>
      </c>
      <c r="B3" s="13">
        <v>40189</v>
      </c>
      <c r="C3" s="14">
        <v>17700</v>
      </c>
      <c r="D3" s="14">
        <v>3500</v>
      </c>
      <c r="E3" s="14">
        <v>30</v>
      </c>
      <c r="F3" s="14">
        <f>(E1*D3)/E3</f>
        <v>4316.666666666667</v>
      </c>
      <c r="G3" s="14">
        <f>D3/E3*30.5</f>
        <v>3558.3333333333335</v>
      </c>
      <c r="H3" s="15">
        <f>G3*E1</f>
        <v>131658.33333333334</v>
      </c>
      <c r="J3" s="61" t="s">
        <v>213</v>
      </c>
      <c r="K3" s="59">
        <v>7</v>
      </c>
      <c r="L3" s="60"/>
      <c r="M3" s="60"/>
    </row>
    <row r="4" spans="1:13">
      <c r="A4" s="12">
        <v>0</v>
      </c>
      <c r="B4" s="13">
        <v>40221</v>
      </c>
      <c r="C4" s="14">
        <v>22500</v>
      </c>
      <c r="D4" s="14">
        <f>C4-C3</f>
        <v>4800</v>
      </c>
      <c r="E4" s="14">
        <f>B4-B3</f>
        <v>32</v>
      </c>
      <c r="F4" s="14">
        <f>D4*E1/E4</f>
        <v>5550</v>
      </c>
      <c r="G4" s="14">
        <f>D4/E4*30.5</f>
        <v>4575</v>
      </c>
      <c r="H4" s="15">
        <f>G4*E1</f>
        <v>169275</v>
      </c>
      <c r="J4" s="61" t="s">
        <v>189</v>
      </c>
      <c r="K4" s="59">
        <v>8</v>
      </c>
      <c r="L4" s="60"/>
      <c r="M4" s="60"/>
    </row>
    <row r="5" spans="1:13">
      <c r="A5" s="16" t="s">
        <v>173</v>
      </c>
      <c r="B5" s="17"/>
      <c r="C5" s="18"/>
      <c r="D5" s="19"/>
      <c r="E5" s="20" t="s">
        <v>111</v>
      </c>
      <c r="F5" s="19"/>
      <c r="G5" s="20"/>
      <c r="H5" s="21" t="s">
        <v>111</v>
      </c>
      <c r="J5" s="61" t="s">
        <v>190</v>
      </c>
      <c r="K5" s="59">
        <v>3.75</v>
      </c>
      <c r="L5" s="60"/>
      <c r="M5" s="60"/>
    </row>
    <row r="6" spans="1:13">
      <c r="A6" s="16">
        <v>1</v>
      </c>
      <c r="B6" s="185"/>
      <c r="C6" s="18"/>
      <c r="D6" s="19">
        <f>C6-C5</f>
        <v>0</v>
      </c>
      <c r="E6" s="20">
        <f>B6-B5</f>
        <v>0</v>
      </c>
      <c r="F6" s="19" t="e">
        <f>D6*E1/E6</f>
        <v>#DIV/0!</v>
      </c>
      <c r="G6" s="19" t="e">
        <f>D6/E6*30.5</f>
        <v>#DIV/0!</v>
      </c>
      <c r="H6" s="21" t="e">
        <f>G6*E1</f>
        <v>#DIV/0!</v>
      </c>
      <c r="J6" s="61" t="s">
        <v>191</v>
      </c>
      <c r="K6" s="59">
        <v>37</v>
      </c>
      <c r="L6" s="60"/>
      <c r="M6" s="60"/>
    </row>
    <row r="7" spans="1:13">
      <c r="A7" s="16">
        <v>2</v>
      </c>
      <c r="B7" s="17"/>
      <c r="C7" s="18"/>
      <c r="D7" s="19">
        <f t="shared" ref="D7:D24" si="0">C7-C6</f>
        <v>0</v>
      </c>
      <c r="E7" s="20">
        <f t="shared" ref="E7:E24" si="1">B7-B6</f>
        <v>0</v>
      </c>
      <c r="F7" s="19" t="e">
        <f>D7*E1/E7</f>
        <v>#DIV/0!</v>
      </c>
      <c r="G7" s="19" t="e">
        <f t="shared" ref="G7:G24" si="2">D7/E7*30.5</f>
        <v>#DIV/0!</v>
      </c>
      <c r="H7" s="21" t="e">
        <f>G7*E1</f>
        <v>#DIV/0!</v>
      </c>
      <c r="J7" s="61" t="s">
        <v>192</v>
      </c>
      <c r="K7" s="59">
        <v>365</v>
      </c>
      <c r="L7" s="60"/>
      <c r="M7" s="60"/>
    </row>
    <row r="8" spans="1:13">
      <c r="A8" s="16">
        <v>3</v>
      </c>
      <c r="B8" s="17" t="s">
        <v>111</v>
      </c>
      <c r="C8" s="18" t="s">
        <v>111</v>
      </c>
      <c r="D8" s="19" t="e">
        <f t="shared" si="0"/>
        <v>#VALUE!</v>
      </c>
      <c r="E8" s="20" t="e">
        <f t="shared" si="1"/>
        <v>#VALUE!</v>
      </c>
      <c r="F8" s="19" t="e">
        <f t="shared" ref="F8" si="3">D8*E3/E8</f>
        <v>#VALUE!</v>
      </c>
      <c r="G8" s="19" t="e">
        <f t="shared" si="2"/>
        <v>#VALUE!</v>
      </c>
      <c r="H8" s="21" t="e">
        <f>G8*E1</f>
        <v>#VALUE!</v>
      </c>
      <c r="J8" s="61" t="s">
        <v>211</v>
      </c>
      <c r="K8" s="59">
        <v>100</v>
      </c>
      <c r="L8" s="60"/>
      <c r="M8" s="60"/>
    </row>
    <row r="9" spans="1:13">
      <c r="A9" s="16">
        <v>4</v>
      </c>
      <c r="B9" s="17" t="s">
        <v>111</v>
      </c>
      <c r="C9" s="18" t="s">
        <v>111</v>
      </c>
      <c r="D9" s="19" t="e">
        <f t="shared" si="0"/>
        <v>#VALUE!</v>
      </c>
      <c r="E9" s="20" t="e">
        <f t="shared" si="1"/>
        <v>#VALUE!</v>
      </c>
      <c r="F9" s="19" t="e">
        <f>D9*E3/E9</f>
        <v>#VALUE!</v>
      </c>
      <c r="G9" s="19" t="e">
        <f t="shared" si="2"/>
        <v>#VALUE!</v>
      </c>
      <c r="H9" s="21" t="e">
        <f t="shared" ref="H9" si="4">G9*E4</f>
        <v>#VALUE!</v>
      </c>
      <c r="J9" s="61" t="s">
        <v>193</v>
      </c>
      <c r="K9" s="59">
        <v>0.6</v>
      </c>
      <c r="L9" s="60"/>
      <c r="M9" s="60"/>
    </row>
    <row r="10" spans="1:13">
      <c r="A10" s="16">
        <v>5</v>
      </c>
      <c r="B10" s="17" t="s">
        <v>111</v>
      </c>
      <c r="C10" s="18" t="s">
        <v>111</v>
      </c>
      <c r="D10" s="19" t="e">
        <f t="shared" si="0"/>
        <v>#VALUE!</v>
      </c>
      <c r="E10" s="20" t="e">
        <f t="shared" si="1"/>
        <v>#VALUE!</v>
      </c>
      <c r="F10" s="19" t="e">
        <f>D10*E3/E10</f>
        <v>#VALUE!</v>
      </c>
      <c r="G10" s="19" t="e">
        <f t="shared" si="2"/>
        <v>#VALUE!</v>
      </c>
      <c r="H10" s="21" t="e">
        <f>G10*E1</f>
        <v>#VALUE!</v>
      </c>
      <c r="J10" s="61" t="s">
        <v>194</v>
      </c>
      <c r="K10" s="59">
        <v>1500</v>
      </c>
      <c r="L10" s="60"/>
      <c r="M10" s="60"/>
    </row>
    <row r="11" spans="1:13">
      <c r="A11" s="16">
        <v>6</v>
      </c>
      <c r="B11" s="17" t="s">
        <v>111</v>
      </c>
      <c r="C11" s="18" t="s">
        <v>111</v>
      </c>
      <c r="D11" s="19" t="e">
        <f t="shared" si="0"/>
        <v>#VALUE!</v>
      </c>
      <c r="E11" s="20" t="e">
        <f t="shared" si="1"/>
        <v>#VALUE!</v>
      </c>
      <c r="F11" s="19" t="e">
        <f>D11*E3/E11</f>
        <v>#VALUE!</v>
      </c>
      <c r="G11" s="19" t="e">
        <f t="shared" si="2"/>
        <v>#VALUE!</v>
      </c>
      <c r="H11" s="21" t="e">
        <f>G11*E1</f>
        <v>#VALUE!</v>
      </c>
      <c r="J11" s="61" t="s">
        <v>195</v>
      </c>
      <c r="K11" s="59">
        <v>0</v>
      </c>
      <c r="L11" s="60"/>
      <c r="M11" s="60"/>
    </row>
    <row r="12" spans="1:13">
      <c r="A12" s="16">
        <v>7</v>
      </c>
      <c r="B12" s="17" t="s">
        <v>111</v>
      </c>
      <c r="C12" s="18" t="s">
        <v>111</v>
      </c>
      <c r="D12" s="19" t="e">
        <f t="shared" si="0"/>
        <v>#VALUE!</v>
      </c>
      <c r="E12" s="20" t="e">
        <f t="shared" si="1"/>
        <v>#VALUE!</v>
      </c>
      <c r="F12" s="19" t="e">
        <f>D12*E3/E12</f>
        <v>#VALUE!</v>
      </c>
      <c r="G12" s="19" t="e">
        <f t="shared" si="2"/>
        <v>#VALUE!</v>
      </c>
      <c r="H12" s="21" t="e">
        <f>G12*E1</f>
        <v>#VALUE!</v>
      </c>
      <c r="J12" s="61" t="s">
        <v>196</v>
      </c>
      <c r="K12" s="60"/>
      <c r="L12" s="62">
        <f>K3*K4*K7*K8*K9</f>
        <v>1226400</v>
      </c>
      <c r="M12" s="63">
        <f>L12*K6/1000</f>
        <v>45376.800000000003</v>
      </c>
    </row>
    <row r="13" spans="1:13">
      <c r="A13" s="16">
        <v>8</v>
      </c>
      <c r="B13" s="17" t="s">
        <v>111</v>
      </c>
      <c r="C13" s="18" t="s">
        <v>111</v>
      </c>
      <c r="D13" s="19" t="e">
        <f t="shared" si="0"/>
        <v>#VALUE!</v>
      </c>
      <c r="E13" s="20" t="e">
        <f t="shared" si="1"/>
        <v>#VALUE!</v>
      </c>
      <c r="F13" s="19" t="e">
        <f>D13*E3/E13</f>
        <v>#VALUE!</v>
      </c>
      <c r="G13" s="19" t="e">
        <f t="shared" si="2"/>
        <v>#VALUE!</v>
      </c>
      <c r="H13" s="21" t="e">
        <f>G13*E1</f>
        <v>#VALUE!</v>
      </c>
      <c r="J13" s="61" t="s">
        <v>197</v>
      </c>
      <c r="K13" s="60"/>
      <c r="L13" s="62">
        <f>K3*K5*K7*K8*K9</f>
        <v>574875</v>
      </c>
      <c r="M13" s="63">
        <f>L13*K6/1000</f>
        <v>21270.375</v>
      </c>
    </row>
    <row r="14" spans="1:13">
      <c r="A14" s="16">
        <v>9</v>
      </c>
      <c r="B14" s="17" t="s">
        <v>111</v>
      </c>
      <c r="C14" s="18" t="s">
        <v>111</v>
      </c>
      <c r="D14" s="19" t="e">
        <f t="shared" si="0"/>
        <v>#VALUE!</v>
      </c>
      <c r="E14" s="20" t="e">
        <f t="shared" si="1"/>
        <v>#VALUE!</v>
      </c>
      <c r="F14" s="19" t="e">
        <f>D14*E3/E14</f>
        <v>#VALUE!</v>
      </c>
      <c r="G14" s="19" t="e">
        <f t="shared" si="2"/>
        <v>#VALUE!</v>
      </c>
      <c r="H14" s="21" t="e">
        <f>G14*E1</f>
        <v>#VALUE!</v>
      </c>
      <c r="J14" s="61" t="s">
        <v>198</v>
      </c>
      <c r="K14" s="64"/>
      <c r="L14" s="62">
        <f>L12-L13</f>
        <v>651525</v>
      </c>
      <c r="M14" s="63">
        <f>M12-M13</f>
        <v>24106.425000000003</v>
      </c>
    </row>
    <row r="15" spans="1:13">
      <c r="A15" s="16">
        <v>10</v>
      </c>
      <c r="B15" s="17" t="s">
        <v>111</v>
      </c>
      <c r="C15" s="18" t="s">
        <v>111</v>
      </c>
      <c r="D15" s="19" t="e">
        <f t="shared" si="0"/>
        <v>#VALUE!</v>
      </c>
      <c r="E15" s="20" t="e">
        <f t="shared" si="1"/>
        <v>#VALUE!</v>
      </c>
      <c r="F15" s="19" t="e">
        <f>D15*E3/E15</f>
        <v>#VALUE!</v>
      </c>
      <c r="G15" s="19" t="e">
        <f t="shared" si="2"/>
        <v>#VALUE!</v>
      </c>
      <c r="H15" s="21" t="e">
        <f>G15*E1</f>
        <v>#VALUE!</v>
      </c>
      <c r="J15" s="61" t="s">
        <v>199</v>
      </c>
      <c r="K15" s="60"/>
      <c r="L15" s="65"/>
      <c r="M15" s="66">
        <f>(K10+K11)*K8/M14</f>
        <v>6.2224075116903474</v>
      </c>
    </row>
    <row r="16" spans="1:13">
      <c r="A16" s="16">
        <v>11</v>
      </c>
      <c r="B16" s="17" t="s">
        <v>111</v>
      </c>
      <c r="C16" s="18" t="s">
        <v>111</v>
      </c>
      <c r="D16" s="19" t="e">
        <f t="shared" si="0"/>
        <v>#VALUE!</v>
      </c>
      <c r="E16" s="20" t="e">
        <f t="shared" si="1"/>
        <v>#VALUE!</v>
      </c>
      <c r="F16" s="19" t="e">
        <f>D16*E3/E16</f>
        <v>#VALUE!</v>
      </c>
      <c r="G16" s="19" t="e">
        <f t="shared" si="2"/>
        <v>#VALUE!</v>
      </c>
      <c r="H16" s="21" t="e">
        <f>G16*E1</f>
        <v>#VALUE!</v>
      </c>
      <c r="J16" s="67" t="s">
        <v>200</v>
      </c>
      <c r="K16" s="60"/>
      <c r="L16" s="62">
        <f>L14*10</f>
        <v>6515250</v>
      </c>
      <c r="M16" s="63">
        <f>(M14*10)-((K10+K11)*100)</f>
        <v>91064.250000000029</v>
      </c>
    </row>
    <row r="17" spans="1:13">
      <c r="A17" s="16">
        <v>13</v>
      </c>
      <c r="B17" s="17" t="s">
        <v>111</v>
      </c>
      <c r="C17" s="18" t="s">
        <v>111</v>
      </c>
      <c r="D17" s="19" t="e">
        <f t="shared" si="0"/>
        <v>#VALUE!</v>
      </c>
      <c r="E17" s="20" t="e">
        <f t="shared" si="1"/>
        <v>#VALUE!</v>
      </c>
      <c r="F17" s="19" t="e">
        <f>D17*E3/E17</f>
        <v>#VALUE!</v>
      </c>
      <c r="G17" s="19" t="e">
        <f t="shared" si="2"/>
        <v>#VALUE!</v>
      </c>
      <c r="H17" s="21" t="e">
        <f>G17*E1</f>
        <v>#VALUE!</v>
      </c>
    </row>
    <row r="18" spans="1:13">
      <c r="A18" s="16">
        <v>14</v>
      </c>
      <c r="B18" s="17" t="s">
        <v>111</v>
      </c>
      <c r="C18" s="18" t="s">
        <v>111</v>
      </c>
      <c r="D18" s="19" t="e">
        <f t="shared" si="0"/>
        <v>#VALUE!</v>
      </c>
      <c r="E18" s="20" t="e">
        <f t="shared" si="1"/>
        <v>#VALUE!</v>
      </c>
      <c r="F18" s="19" t="e">
        <f>D18*E3/E18</f>
        <v>#VALUE!</v>
      </c>
      <c r="G18" s="19" t="e">
        <f t="shared" si="2"/>
        <v>#VALUE!</v>
      </c>
      <c r="H18" s="21" t="e">
        <f>G18*E1</f>
        <v>#VALUE!</v>
      </c>
      <c r="J18" s="197" t="s">
        <v>229</v>
      </c>
      <c r="K18" s="197" t="s">
        <v>186</v>
      </c>
      <c r="L18" s="197" t="s">
        <v>187</v>
      </c>
      <c r="M18" s="197" t="s">
        <v>188</v>
      </c>
    </row>
    <row r="19" spans="1:13">
      <c r="A19" s="16">
        <v>15</v>
      </c>
      <c r="B19" s="17" t="s">
        <v>111</v>
      </c>
      <c r="C19" s="18" t="s">
        <v>111</v>
      </c>
      <c r="D19" s="19" t="e">
        <f t="shared" si="0"/>
        <v>#VALUE!</v>
      </c>
      <c r="E19" s="20" t="e">
        <f t="shared" si="1"/>
        <v>#VALUE!</v>
      </c>
      <c r="F19" s="19" t="e">
        <f>D19*E3/E19</f>
        <v>#VALUE!</v>
      </c>
      <c r="G19" s="19" t="e">
        <f t="shared" si="2"/>
        <v>#VALUE!</v>
      </c>
      <c r="H19" s="21" t="e">
        <f>G19*E1</f>
        <v>#VALUE!</v>
      </c>
      <c r="J19" s="47" t="s">
        <v>214</v>
      </c>
      <c r="K19" s="45">
        <v>2</v>
      </c>
      <c r="L19" s="46"/>
      <c r="M19" s="46"/>
    </row>
    <row r="20" spans="1:13">
      <c r="A20" s="16">
        <v>16</v>
      </c>
      <c r="B20" s="17" t="s">
        <v>111</v>
      </c>
      <c r="C20" s="18" t="s">
        <v>111</v>
      </c>
      <c r="D20" s="19" t="e">
        <f t="shared" si="0"/>
        <v>#VALUE!</v>
      </c>
      <c r="E20" s="20" t="e">
        <f t="shared" si="1"/>
        <v>#VALUE!</v>
      </c>
      <c r="F20" s="19" t="e">
        <f>D20*E3/E20</f>
        <v>#VALUE!</v>
      </c>
      <c r="G20" s="19" t="e">
        <f t="shared" si="2"/>
        <v>#VALUE!</v>
      </c>
      <c r="H20" s="21" t="e">
        <f>G20*E1</f>
        <v>#VALUE!</v>
      </c>
      <c r="J20" s="47" t="s">
        <v>215</v>
      </c>
      <c r="K20" s="45">
        <v>4</v>
      </c>
      <c r="L20" s="46"/>
      <c r="M20" s="46"/>
    </row>
    <row r="21" spans="1:13">
      <c r="A21" s="16">
        <v>17</v>
      </c>
      <c r="B21" s="17" t="s">
        <v>111</v>
      </c>
      <c r="C21" s="18" t="s">
        <v>111</v>
      </c>
      <c r="D21" s="19" t="e">
        <f t="shared" si="0"/>
        <v>#VALUE!</v>
      </c>
      <c r="E21" s="20" t="e">
        <f t="shared" si="1"/>
        <v>#VALUE!</v>
      </c>
      <c r="F21" s="19" t="e">
        <f>D21*E3/E21</f>
        <v>#VALUE!</v>
      </c>
      <c r="G21" s="19" t="e">
        <f t="shared" si="2"/>
        <v>#VALUE!</v>
      </c>
      <c r="H21" s="21" t="e">
        <f>G21*E1</f>
        <v>#VALUE!</v>
      </c>
      <c r="J21" s="47" t="s">
        <v>216</v>
      </c>
      <c r="K21" s="45">
        <v>0</v>
      </c>
      <c r="L21" s="46"/>
      <c r="M21" s="46"/>
    </row>
    <row r="22" spans="1:13">
      <c r="A22" s="16">
        <v>18</v>
      </c>
      <c r="B22" s="17" t="s">
        <v>111</v>
      </c>
      <c r="C22" s="18" t="s">
        <v>111</v>
      </c>
      <c r="D22" s="19" t="e">
        <f t="shared" si="0"/>
        <v>#VALUE!</v>
      </c>
      <c r="E22" s="20" t="e">
        <f t="shared" si="1"/>
        <v>#VALUE!</v>
      </c>
      <c r="F22" s="19" t="e">
        <f>D22*E3/E22</f>
        <v>#VALUE!</v>
      </c>
      <c r="G22" s="19" t="e">
        <f t="shared" si="2"/>
        <v>#VALUE!</v>
      </c>
      <c r="H22" s="21" t="e">
        <f>G22*E1</f>
        <v>#VALUE!</v>
      </c>
      <c r="J22" s="47" t="s">
        <v>191</v>
      </c>
      <c r="K22" s="45">
        <v>37</v>
      </c>
      <c r="L22" s="46"/>
      <c r="M22" s="46"/>
    </row>
    <row r="23" spans="1:13">
      <c r="A23" s="16">
        <v>19</v>
      </c>
      <c r="B23" s="17" t="s">
        <v>111</v>
      </c>
      <c r="C23" s="18" t="s">
        <v>111</v>
      </c>
      <c r="D23" s="19" t="e">
        <f t="shared" si="0"/>
        <v>#VALUE!</v>
      </c>
      <c r="E23" s="20" t="e">
        <f t="shared" si="1"/>
        <v>#VALUE!</v>
      </c>
      <c r="F23" s="19" t="e">
        <f>D23*E3/E23</f>
        <v>#VALUE!</v>
      </c>
      <c r="G23" s="19" t="e">
        <f t="shared" si="2"/>
        <v>#VALUE!</v>
      </c>
      <c r="H23" s="21" t="e">
        <f>G23*E1</f>
        <v>#VALUE!</v>
      </c>
      <c r="J23" s="47" t="s">
        <v>192</v>
      </c>
      <c r="K23" s="45">
        <v>365</v>
      </c>
      <c r="L23" s="46"/>
      <c r="M23" s="46"/>
    </row>
    <row r="24" spans="1:13">
      <c r="A24" s="16">
        <v>20</v>
      </c>
      <c r="B24" s="17" t="s">
        <v>111</v>
      </c>
      <c r="C24" s="18" t="s">
        <v>111</v>
      </c>
      <c r="D24" s="19" t="e">
        <f t="shared" si="0"/>
        <v>#VALUE!</v>
      </c>
      <c r="E24" s="20" t="e">
        <f t="shared" si="1"/>
        <v>#VALUE!</v>
      </c>
      <c r="F24" s="19" t="e">
        <f>D24*E3/E24</f>
        <v>#VALUE!</v>
      </c>
      <c r="G24" s="19" t="e">
        <f t="shared" si="2"/>
        <v>#VALUE!</v>
      </c>
      <c r="H24" s="21" t="e">
        <f>G24*E1</f>
        <v>#VALUE!</v>
      </c>
      <c r="J24" s="47" t="s">
        <v>217</v>
      </c>
      <c r="K24" s="45">
        <v>50</v>
      </c>
      <c r="L24" s="46"/>
      <c r="M24" s="46"/>
    </row>
    <row r="25" spans="1:13">
      <c r="A25" s="16"/>
      <c r="B25" s="17"/>
      <c r="C25" s="18"/>
      <c r="D25" s="19" t="s">
        <v>174</v>
      </c>
      <c r="E25" s="20" t="s">
        <v>174</v>
      </c>
      <c r="F25" s="20"/>
      <c r="G25" s="19"/>
      <c r="H25" s="21"/>
      <c r="J25" s="47" t="s">
        <v>218</v>
      </c>
      <c r="K25" s="45">
        <v>3786</v>
      </c>
      <c r="L25" s="46"/>
      <c r="M25" s="46"/>
    </row>
    <row r="26" spans="1:13">
      <c r="J26" s="47" t="s">
        <v>195</v>
      </c>
      <c r="K26" s="45">
        <v>500</v>
      </c>
      <c r="L26" s="46"/>
      <c r="M26" s="46"/>
    </row>
    <row r="27" spans="1:13">
      <c r="J27" s="47" t="s">
        <v>219</v>
      </c>
      <c r="K27" s="45">
        <v>134</v>
      </c>
      <c r="L27" s="46"/>
      <c r="M27" s="46"/>
    </row>
    <row r="28" spans="1:13">
      <c r="J28" s="47" t="s">
        <v>220</v>
      </c>
      <c r="K28" s="46"/>
      <c r="L28" s="48">
        <f>K19*K20*K23*K24</f>
        <v>146000</v>
      </c>
      <c r="M28" s="49">
        <f>L28*K22/1000</f>
        <v>5402</v>
      </c>
    </row>
    <row r="29" spans="1:13">
      <c r="J29" s="47" t="s">
        <v>221</v>
      </c>
      <c r="K29" s="46"/>
      <c r="L29" s="48">
        <f>K19*K21*K23*K24</f>
        <v>0</v>
      </c>
      <c r="M29" s="49">
        <f>((K19*K23*K24)/15000)*K27</f>
        <v>326.06666666666666</v>
      </c>
    </row>
    <row r="30" spans="1:13">
      <c r="J30" s="47" t="s">
        <v>198</v>
      </c>
      <c r="K30" s="50"/>
      <c r="L30" s="48">
        <f>L28-L29</f>
        <v>146000</v>
      </c>
      <c r="M30" s="49">
        <f>M28-M29</f>
        <v>5075.9333333333334</v>
      </c>
    </row>
    <row r="31" spans="1:13">
      <c r="J31" s="47" t="s">
        <v>199</v>
      </c>
      <c r="K31" s="46"/>
      <c r="L31" s="51"/>
      <c r="M31" s="52">
        <f>(K25+K26)/M30</f>
        <v>0.84437673202957753</v>
      </c>
    </row>
    <row r="32" spans="1:13">
      <c r="J32" s="69" t="s">
        <v>200</v>
      </c>
      <c r="K32" s="46"/>
      <c r="L32" s="48">
        <f>L30*10</f>
        <v>1460000</v>
      </c>
      <c r="M32" s="49">
        <f>(M30*10)-(K25+K26)</f>
        <v>46473.333333333336</v>
      </c>
    </row>
    <row r="38" spans="1:13" ht="15" thickBot="1">
      <c r="A38" s="11" t="s">
        <v>176</v>
      </c>
      <c r="B38" s="6" t="s">
        <v>175</v>
      </c>
      <c r="C38" s="10"/>
      <c r="D38" s="6"/>
      <c r="E38" s="6" t="s">
        <v>165</v>
      </c>
      <c r="F38" s="6"/>
      <c r="G38" s="6"/>
      <c r="J38" s="197" t="s">
        <v>185</v>
      </c>
      <c r="K38" s="197" t="s">
        <v>186</v>
      </c>
      <c r="L38" s="197" t="s">
        <v>187</v>
      </c>
      <c r="M38" s="197" t="s">
        <v>188</v>
      </c>
    </row>
    <row r="39" spans="1:13" ht="21" thickBot="1">
      <c r="A39" s="210"/>
      <c r="B39" s="211" t="s">
        <v>176</v>
      </c>
      <c r="C39" s="211" t="s">
        <v>167</v>
      </c>
      <c r="D39" s="211" t="s">
        <v>168</v>
      </c>
      <c r="E39" s="211" t="s">
        <v>177</v>
      </c>
      <c r="F39" s="211" t="s">
        <v>178</v>
      </c>
      <c r="G39" s="211" t="s">
        <v>179</v>
      </c>
      <c r="H39" s="211" t="s">
        <v>180</v>
      </c>
      <c r="J39" s="72" t="s">
        <v>230</v>
      </c>
      <c r="K39" s="78">
        <v>100</v>
      </c>
      <c r="L39" s="71"/>
      <c r="M39" s="71"/>
    </row>
    <row r="40" spans="1:13" ht="15" thickBot="1">
      <c r="A40" s="22">
        <v>0</v>
      </c>
      <c r="B40" s="23" t="s">
        <v>181</v>
      </c>
      <c r="C40" s="24">
        <v>14500</v>
      </c>
      <c r="D40" s="24">
        <v>12000</v>
      </c>
      <c r="E40" s="25">
        <v>37</v>
      </c>
      <c r="F40" s="26">
        <f>D40*E40</f>
        <v>444000</v>
      </c>
      <c r="G40" s="27">
        <v>40000</v>
      </c>
      <c r="H40" s="26"/>
      <c r="J40" s="72" t="s">
        <v>231</v>
      </c>
      <c r="K40" s="78">
        <v>0.5</v>
      </c>
      <c r="L40" s="71"/>
      <c r="M40" s="71"/>
    </row>
    <row r="41" spans="1:13" ht="15" thickBot="1">
      <c r="A41" s="28">
        <v>0</v>
      </c>
      <c r="B41" s="29" t="s">
        <v>182</v>
      </c>
      <c r="C41" s="30">
        <v>34400</v>
      </c>
      <c r="D41" s="30">
        <f>C41-C40</f>
        <v>19900</v>
      </c>
      <c r="E41" s="31">
        <v>37.25</v>
      </c>
      <c r="F41" s="26">
        <f>D41*E41</f>
        <v>741275</v>
      </c>
      <c r="G41" s="32">
        <v>45000</v>
      </c>
      <c r="H41" s="33">
        <f>F41/G41</f>
        <v>16.472777777777779</v>
      </c>
      <c r="J41" s="72" t="s">
        <v>223</v>
      </c>
      <c r="K41" s="78">
        <v>8</v>
      </c>
      <c r="L41" s="71"/>
      <c r="M41" s="71"/>
    </row>
    <row r="42" spans="1:13" ht="15" thickBot="1">
      <c r="A42" s="34">
        <v>1</v>
      </c>
      <c r="B42" s="35"/>
      <c r="C42" s="36"/>
      <c r="D42" s="37">
        <f>C42-C38</f>
        <v>0</v>
      </c>
      <c r="E42" s="38"/>
      <c r="F42" s="39">
        <f>D42*E42</f>
        <v>0</v>
      </c>
      <c r="G42" s="40"/>
      <c r="H42" s="39" t="e">
        <f>F42/G42</f>
        <v>#DIV/0!</v>
      </c>
      <c r="J42" s="72" t="s">
        <v>224</v>
      </c>
      <c r="K42" s="78">
        <v>4</v>
      </c>
      <c r="L42" s="71"/>
      <c r="M42" s="71"/>
    </row>
    <row r="43" spans="1:13" ht="15" thickBot="1">
      <c r="A43" s="34">
        <v>2</v>
      </c>
      <c r="B43" s="35"/>
      <c r="C43" s="36"/>
      <c r="D43" s="37">
        <f>C43-C42</f>
        <v>0</v>
      </c>
      <c r="E43" s="38"/>
      <c r="F43" s="39">
        <f t="shared" ref="F43:F61" si="5">D43*E43</f>
        <v>0</v>
      </c>
      <c r="G43" s="40"/>
      <c r="H43" s="39" t="e">
        <f>F43/G43</f>
        <v>#DIV/0!</v>
      </c>
      <c r="J43" s="72" t="s">
        <v>191</v>
      </c>
      <c r="K43" s="78">
        <v>37</v>
      </c>
      <c r="L43" s="71"/>
      <c r="M43" s="71"/>
    </row>
    <row r="44" spans="1:13" ht="15" thickBot="1">
      <c r="A44" s="34">
        <v>3</v>
      </c>
      <c r="B44" s="35" t="s">
        <v>111</v>
      </c>
      <c r="C44" s="36" t="s">
        <v>111</v>
      </c>
      <c r="D44" s="37" t="e">
        <f>C44-C43</f>
        <v>#VALUE!</v>
      </c>
      <c r="E44" s="38" t="s">
        <v>111</v>
      </c>
      <c r="F44" s="39" t="e">
        <f t="shared" si="5"/>
        <v>#VALUE!</v>
      </c>
      <c r="G44" s="40"/>
      <c r="H44" s="39" t="e">
        <f t="shared" ref="H44:H61" si="6">F44/G44</f>
        <v>#VALUE!</v>
      </c>
      <c r="J44" s="72" t="s">
        <v>225</v>
      </c>
      <c r="K44" s="78">
        <v>35</v>
      </c>
      <c r="L44" s="71"/>
      <c r="M44" s="71"/>
    </row>
    <row r="45" spans="1:13" ht="15" thickBot="1">
      <c r="A45" s="34">
        <v>4</v>
      </c>
      <c r="B45" s="35" t="s">
        <v>111</v>
      </c>
      <c r="C45" s="36" t="s">
        <v>111</v>
      </c>
      <c r="D45" s="37" t="e">
        <f t="shared" ref="D45:D60" si="7">C45-C44</f>
        <v>#VALUE!</v>
      </c>
      <c r="E45" s="38" t="s">
        <v>111</v>
      </c>
      <c r="F45" s="39" t="e">
        <f t="shared" si="5"/>
        <v>#VALUE!</v>
      </c>
      <c r="G45" s="40"/>
      <c r="H45" s="39" t="e">
        <f t="shared" si="6"/>
        <v>#VALUE!</v>
      </c>
      <c r="J45" s="72" t="s">
        <v>192</v>
      </c>
      <c r="K45" s="78">
        <v>365</v>
      </c>
      <c r="L45" s="71"/>
      <c r="M45" s="71"/>
    </row>
    <row r="46" spans="1:13" ht="15" thickBot="1">
      <c r="A46" s="34">
        <v>5</v>
      </c>
      <c r="B46" s="35" t="s">
        <v>111</v>
      </c>
      <c r="C46" s="36" t="s">
        <v>111</v>
      </c>
      <c r="D46" s="37" t="e">
        <f t="shared" si="7"/>
        <v>#VALUE!</v>
      </c>
      <c r="E46" s="38" t="s">
        <v>111</v>
      </c>
      <c r="F46" s="39" t="e">
        <f t="shared" si="5"/>
        <v>#VALUE!</v>
      </c>
      <c r="G46" s="40"/>
      <c r="H46" s="39" t="e">
        <f t="shared" si="6"/>
        <v>#VALUE!</v>
      </c>
      <c r="J46" s="72" t="s">
        <v>226</v>
      </c>
      <c r="K46" s="78">
        <v>50</v>
      </c>
      <c r="L46" s="71"/>
      <c r="M46" s="71"/>
    </row>
    <row r="47" spans="1:13" ht="15" thickBot="1">
      <c r="A47" s="34">
        <v>6</v>
      </c>
      <c r="B47" s="35" t="s">
        <v>111</v>
      </c>
      <c r="C47" s="36" t="s">
        <v>111</v>
      </c>
      <c r="D47" s="37" t="e">
        <f t="shared" si="7"/>
        <v>#VALUE!</v>
      </c>
      <c r="E47" s="38" t="s">
        <v>111</v>
      </c>
      <c r="F47" s="39" t="e">
        <f t="shared" si="5"/>
        <v>#VALUE!</v>
      </c>
      <c r="G47" s="40"/>
      <c r="H47" s="39" t="e">
        <f t="shared" si="6"/>
        <v>#VALUE!</v>
      </c>
      <c r="J47" s="72" t="s">
        <v>195</v>
      </c>
      <c r="K47" s="78">
        <v>0</v>
      </c>
      <c r="L47" s="71"/>
      <c r="M47" s="71"/>
    </row>
    <row r="48" spans="1:13" ht="15" thickBot="1">
      <c r="A48" s="34">
        <v>7</v>
      </c>
      <c r="B48" s="35" t="s">
        <v>111</v>
      </c>
      <c r="C48" s="36" t="s">
        <v>111</v>
      </c>
      <c r="D48" s="37" t="e">
        <f t="shared" si="7"/>
        <v>#VALUE!</v>
      </c>
      <c r="E48" s="38" t="s">
        <v>111</v>
      </c>
      <c r="F48" s="39" t="e">
        <f t="shared" si="5"/>
        <v>#VALUE!</v>
      </c>
      <c r="G48" s="40"/>
      <c r="H48" s="39" t="e">
        <f t="shared" si="6"/>
        <v>#VALUE!</v>
      </c>
      <c r="J48" s="72" t="s">
        <v>196</v>
      </c>
      <c r="K48" s="71"/>
      <c r="L48" s="75">
        <f>K39*K40*K41*K45</f>
        <v>146000</v>
      </c>
      <c r="M48" s="74">
        <f>(L48*K43+(0.3*K44*L48))/1000</f>
        <v>6935</v>
      </c>
    </row>
    <row r="49" spans="1:13" ht="15" thickBot="1">
      <c r="A49" s="34">
        <v>8</v>
      </c>
      <c r="B49" s="35" t="s">
        <v>111</v>
      </c>
      <c r="C49" s="36" t="s">
        <v>111</v>
      </c>
      <c r="D49" s="37" t="e">
        <f t="shared" si="7"/>
        <v>#VALUE!</v>
      </c>
      <c r="E49" s="38" t="s">
        <v>111</v>
      </c>
      <c r="F49" s="39" t="e">
        <f t="shared" si="5"/>
        <v>#VALUE!</v>
      </c>
      <c r="G49" s="40"/>
      <c r="H49" s="39" t="e">
        <f t="shared" si="6"/>
        <v>#VALUE!</v>
      </c>
      <c r="J49" s="72" t="s">
        <v>227</v>
      </c>
      <c r="K49" s="71"/>
      <c r="L49" s="75">
        <f>K39*K40*K42*K45</f>
        <v>73000</v>
      </c>
      <c r="M49" s="74">
        <f>(L49*K43+(0.3*K44*L49))/1000</f>
        <v>3467.5</v>
      </c>
    </row>
    <row r="50" spans="1:13" ht="15" thickBot="1">
      <c r="A50" s="34">
        <v>9</v>
      </c>
      <c r="B50" s="35" t="s">
        <v>111</v>
      </c>
      <c r="C50" s="36" t="s">
        <v>111</v>
      </c>
      <c r="D50" s="37" t="e">
        <f t="shared" si="7"/>
        <v>#VALUE!</v>
      </c>
      <c r="E50" s="38" t="s">
        <v>111</v>
      </c>
      <c r="F50" s="39" t="e">
        <f t="shared" si="5"/>
        <v>#VALUE!</v>
      </c>
      <c r="G50" s="40"/>
      <c r="H50" s="39" t="e">
        <f t="shared" si="6"/>
        <v>#VALUE!</v>
      </c>
      <c r="J50" s="72" t="s">
        <v>198</v>
      </c>
      <c r="K50" s="70"/>
      <c r="L50" s="75">
        <f>L48-L49</f>
        <v>73000</v>
      </c>
      <c r="M50" s="74">
        <f>M48-M49</f>
        <v>3467.5</v>
      </c>
    </row>
    <row r="51" spans="1:13" ht="15" thickBot="1">
      <c r="A51" s="34">
        <v>10</v>
      </c>
      <c r="B51" s="35" t="s">
        <v>111</v>
      </c>
      <c r="C51" s="36" t="s">
        <v>111</v>
      </c>
      <c r="D51" s="37" t="e">
        <f t="shared" si="7"/>
        <v>#VALUE!</v>
      </c>
      <c r="E51" s="38" t="s">
        <v>111</v>
      </c>
      <c r="F51" s="39" t="e">
        <f t="shared" si="5"/>
        <v>#VALUE!</v>
      </c>
      <c r="G51" s="40"/>
      <c r="H51" s="39" t="e">
        <f t="shared" si="6"/>
        <v>#VALUE!</v>
      </c>
      <c r="J51" s="72" t="s">
        <v>199</v>
      </c>
      <c r="K51" s="71"/>
      <c r="L51" s="77"/>
      <c r="M51" s="76">
        <f>(K46+K47)/M50</f>
        <v>1.4419610670511895E-2</v>
      </c>
    </row>
    <row r="52" spans="1:13" ht="15" thickBot="1">
      <c r="A52" s="34">
        <v>11</v>
      </c>
      <c r="B52" s="35" t="s">
        <v>111</v>
      </c>
      <c r="C52" s="36" t="s">
        <v>111</v>
      </c>
      <c r="D52" s="37" t="e">
        <f t="shared" si="7"/>
        <v>#VALUE!</v>
      </c>
      <c r="E52" s="38" t="s">
        <v>111</v>
      </c>
      <c r="F52" s="39" t="e">
        <f t="shared" si="5"/>
        <v>#VALUE!</v>
      </c>
      <c r="G52" s="40"/>
      <c r="H52" s="39" t="e">
        <f t="shared" si="6"/>
        <v>#VALUE!</v>
      </c>
      <c r="J52" s="73" t="s">
        <v>200</v>
      </c>
      <c r="K52" s="71"/>
      <c r="L52" s="75">
        <f>L50*10</f>
        <v>730000</v>
      </c>
      <c r="M52" s="74">
        <f>(M50*10)-(K46+K47)</f>
        <v>34625</v>
      </c>
    </row>
    <row r="53" spans="1:13" ht="15" thickBot="1">
      <c r="A53" s="34">
        <v>12</v>
      </c>
      <c r="B53" s="35" t="s">
        <v>111</v>
      </c>
      <c r="C53" s="36" t="s">
        <v>111</v>
      </c>
      <c r="D53" s="37" t="e">
        <f t="shared" si="7"/>
        <v>#VALUE!</v>
      </c>
      <c r="E53" s="38" t="s">
        <v>111</v>
      </c>
      <c r="F53" s="39" t="e">
        <f t="shared" si="5"/>
        <v>#VALUE!</v>
      </c>
      <c r="G53" s="40"/>
      <c r="H53" s="39" t="e">
        <f t="shared" si="6"/>
        <v>#VALUE!</v>
      </c>
      <c r="J53" s="73" t="s">
        <v>232</v>
      </c>
      <c r="K53" s="71">
        <v>10</v>
      </c>
      <c r="L53" s="75">
        <f>L52*10</f>
        <v>7300000</v>
      </c>
      <c r="M53" s="74">
        <f>M52*10</f>
        <v>346250</v>
      </c>
    </row>
    <row r="54" spans="1:13" ht="15" thickBot="1">
      <c r="A54" s="34">
        <v>13</v>
      </c>
      <c r="B54" s="35" t="s">
        <v>111</v>
      </c>
      <c r="C54" s="36" t="s">
        <v>111</v>
      </c>
      <c r="D54" s="37" t="e">
        <f t="shared" si="7"/>
        <v>#VALUE!</v>
      </c>
      <c r="E54" s="38" t="s">
        <v>111</v>
      </c>
      <c r="F54" s="39" t="e">
        <f t="shared" si="5"/>
        <v>#VALUE!</v>
      </c>
      <c r="G54" s="40"/>
      <c r="H54" s="39" t="e">
        <f t="shared" si="6"/>
        <v>#VALUE!</v>
      </c>
      <c r="J54" s="197" t="s">
        <v>185</v>
      </c>
      <c r="K54" s="197" t="s">
        <v>186</v>
      </c>
      <c r="L54" s="197" t="s">
        <v>187</v>
      </c>
      <c r="M54" s="197" t="s">
        <v>188</v>
      </c>
    </row>
    <row r="55" spans="1:13" ht="15" thickBot="1">
      <c r="A55" s="34">
        <v>14</v>
      </c>
      <c r="B55" s="35" t="s">
        <v>111</v>
      </c>
      <c r="C55" s="36" t="s">
        <v>111</v>
      </c>
      <c r="D55" s="37" t="e">
        <f t="shared" si="7"/>
        <v>#VALUE!</v>
      </c>
      <c r="E55" s="38" t="s">
        <v>111</v>
      </c>
      <c r="F55" s="39" t="e">
        <f t="shared" si="5"/>
        <v>#VALUE!</v>
      </c>
      <c r="G55" s="40"/>
      <c r="H55" s="39" t="e">
        <f t="shared" si="6"/>
        <v>#VALUE!</v>
      </c>
      <c r="J55" s="72" t="s">
        <v>222</v>
      </c>
      <c r="K55" s="78">
        <v>5</v>
      </c>
      <c r="L55" s="71"/>
      <c r="M55" s="71"/>
    </row>
    <row r="56" spans="1:13" ht="15" thickBot="1">
      <c r="A56" s="34">
        <v>15</v>
      </c>
      <c r="B56" s="35" t="s">
        <v>111</v>
      </c>
      <c r="C56" s="36" t="s">
        <v>111</v>
      </c>
      <c r="D56" s="37" t="e">
        <f t="shared" si="7"/>
        <v>#VALUE!</v>
      </c>
      <c r="E56" s="38" t="s">
        <v>111</v>
      </c>
      <c r="F56" s="39" t="e">
        <f t="shared" si="5"/>
        <v>#VALUE!</v>
      </c>
      <c r="G56" s="40"/>
      <c r="H56" s="39" t="e">
        <f t="shared" si="6"/>
        <v>#VALUE!</v>
      </c>
      <c r="J56" s="72" t="s">
        <v>20</v>
      </c>
      <c r="K56" s="78">
        <v>100</v>
      </c>
      <c r="L56" s="71"/>
      <c r="M56" s="71"/>
    </row>
    <row r="57" spans="1:13" ht="15" thickBot="1">
      <c r="A57" s="34">
        <v>16</v>
      </c>
      <c r="B57" s="35" t="s">
        <v>111</v>
      </c>
      <c r="C57" s="36" t="s">
        <v>111</v>
      </c>
      <c r="D57" s="37" t="e">
        <f t="shared" si="7"/>
        <v>#VALUE!</v>
      </c>
      <c r="E57" s="38" t="s">
        <v>111</v>
      </c>
      <c r="F57" s="39" t="e">
        <f t="shared" si="5"/>
        <v>#VALUE!</v>
      </c>
      <c r="G57" s="40"/>
      <c r="H57" s="39" t="e">
        <f t="shared" si="6"/>
        <v>#VALUE!</v>
      </c>
      <c r="J57" s="72" t="s">
        <v>223</v>
      </c>
      <c r="K57" s="78">
        <v>8</v>
      </c>
      <c r="L57" s="71"/>
      <c r="M57" s="71"/>
    </row>
    <row r="58" spans="1:13" ht="15" thickBot="1">
      <c r="A58" s="34">
        <v>17</v>
      </c>
      <c r="B58" s="35" t="s">
        <v>111</v>
      </c>
      <c r="C58" s="36" t="s">
        <v>111</v>
      </c>
      <c r="D58" s="37" t="e">
        <f t="shared" si="7"/>
        <v>#VALUE!</v>
      </c>
      <c r="E58" s="38" t="s">
        <v>111</v>
      </c>
      <c r="F58" s="39" t="e">
        <f t="shared" si="5"/>
        <v>#VALUE!</v>
      </c>
      <c r="G58" s="40"/>
      <c r="H58" s="39" t="e">
        <f t="shared" si="6"/>
        <v>#VALUE!</v>
      </c>
      <c r="J58" s="72" t="s">
        <v>224</v>
      </c>
      <c r="K58" s="78">
        <v>4</v>
      </c>
      <c r="L58" s="71"/>
      <c r="M58" s="71"/>
    </row>
    <row r="59" spans="1:13" ht="15" thickBot="1">
      <c r="A59" s="34">
        <v>18</v>
      </c>
      <c r="B59" s="35" t="s">
        <v>111</v>
      </c>
      <c r="C59" s="36" t="s">
        <v>111</v>
      </c>
      <c r="D59" s="37" t="e">
        <f t="shared" si="7"/>
        <v>#VALUE!</v>
      </c>
      <c r="E59" s="38" t="s">
        <v>111</v>
      </c>
      <c r="F59" s="39" t="e">
        <f t="shared" si="5"/>
        <v>#VALUE!</v>
      </c>
      <c r="G59" s="40"/>
      <c r="H59" s="39" t="e">
        <f t="shared" si="6"/>
        <v>#VALUE!</v>
      </c>
      <c r="J59" s="72" t="s">
        <v>191</v>
      </c>
      <c r="K59" s="78">
        <v>37</v>
      </c>
      <c r="L59" s="71"/>
      <c r="M59" s="71"/>
    </row>
    <row r="60" spans="1:13" ht="15" thickBot="1">
      <c r="A60" s="34">
        <v>19</v>
      </c>
      <c r="B60" s="35" t="s">
        <v>111</v>
      </c>
      <c r="C60" s="36" t="s">
        <v>111</v>
      </c>
      <c r="D60" s="37" t="e">
        <f t="shared" si="7"/>
        <v>#VALUE!</v>
      </c>
      <c r="E60" s="38" t="s">
        <v>111</v>
      </c>
      <c r="F60" s="39" t="e">
        <f t="shared" si="5"/>
        <v>#VALUE!</v>
      </c>
      <c r="G60" s="40"/>
      <c r="H60" s="39" t="e">
        <f t="shared" si="6"/>
        <v>#VALUE!</v>
      </c>
      <c r="J60" s="72" t="s">
        <v>225</v>
      </c>
      <c r="K60" s="78">
        <v>35</v>
      </c>
      <c r="L60" s="71"/>
      <c r="M60" s="71"/>
    </row>
    <row r="61" spans="1:13" ht="15" thickBot="1">
      <c r="A61" s="34">
        <v>20</v>
      </c>
      <c r="B61" s="35"/>
      <c r="C61" s="36"/>
      <c r="D61" s="37" t="e">
        <f>C61-C60</f>
        <v>#VALUE!</v>
      </c>
      <c r="E61" s="38"/>
      <c r="F61" s="39" t="e">
        <f t="shared" si="5"/>
        <v>#VALUE!</v>
      </c>
      <c r="G61" s="40"/>
      <c r="H61" s="39" t="e">
        <f t="shared" si="6"/>
        <v>#VALUE!</v>
      </c>
      <c r="J61" s="72" t="s">
        <v>192</v>
      </c>
      <c r="K61" s="78">
        <v>365</v>
      </c>
      <c r="L61" s="71"/>
      <c r="M61" s="71"/>
    </row>
    <row r="62" spans="1:13">
      <c r="A62" s="34" t="s">
        <v>183</v>
      </c>
      <c r="B62" s="41" t="s">
        <v>111</v>
      </c>
      <c r="C62" s="42" t="s">
        <v>111</v>
      </c>
      <c r="D62" s="37" t="e">
        <f>SUM(D42:D61)</f>
        <v>#VALUE!</v>
      </c>
      <c r="E62" s="43" t="e">
        <f>AVERAGE(E42:E60)</f>
        <v>#DIV/0!</v>
      </c>
      <c r="F62" s="39" t="e">
        <f>AVERAGE(F42:F60)</f>
        <v>#VALUE!</v>
      </c>
      <c r="G62" s="44" t="e">
        <f>AVERAGE(G42:G61)</f>
        <v>#DIV/0!</v>
      </c>
      <c r="H62" s="39" t="e">
        <f>AVERAGE(H43:H61)</f>
        <v>#DIV/0!</v>
      </c>
      <c r="J62" s="72" t="s">
        <v>193</v>
      </c>
      <c r="K62" s="78">
        <v>0.6</v>
      </c>
      <c r="L62" s="71"/>
      <c r="M62" s="71"/>
    </row>
    <row r="63" spans="1:13">
      <c r="J63" s="72" t="s">
        <v>226</v>
      </c>
      <c r="K63" s="78">
        <v>50</v>
      </c>
      <c r="L63" s="71"/>
      <c r="M63" s="71"/>
    </row>
    <row r="64" spans="1:13">
      <c r="J64" s="72" t="s">
        <v>195</v>
      </c>
      <c r="K64" s="78">
        <v>0</v>
      </c>
      <c r="L64" s="71"/>
      <c r="M64" s="71"/>
    </row>
    <row r="65" spans="10:13">
      <c r="J65" s="72" t="s">
        <v>196</v>
      </c>
      <c r="K65" s="71"/>
      <c r="L65" s="75">
        <f>K55*K57*K61*K62*K56</f>
        <v>876000</v>
      </c>
      <c r="M65" s="74">
        <f>(L65*K59+(0.3*K60*L65))/1000</f>
        <v>41610</v>
      </c>
    </row>
    <row r="66" spans="10:13">
      <c r="J66" s="72" t="s">
        <v>227</v>
      </c>
      <c r="K66" s="71"/>
      <c r="L66" s="75">
        <f>K55*K58*K61*K62*K56</f>
        <v>438000</v>
      </c>
      <c r="M66" s="74">
        <f>(L66*K59+(0.3*K60*L66))/1000</f>
        <v>20805</v>
      </c>
    </row>
    <row r="67" spans="10:13">
      <c r="J67" s="72" t="s">
        <v>198</v>
      </c>
      <c r="K67" s="70"/>
      <c r="L67" s="75">
        <f>L65-L66</f>
        <v>438000</v>
      </c>
      <c r="M67" s="74">
        <f>M65-M66</f>
        <v>20805</v>
      </c>
    </row>
    <row r="68" spans="10:13">
      <c r="J68" s="72" t="s">
        <v>199</v>
      </c>
      <c r="K68" s="71"/>
      <c r="L68" s="77"/>
      <c r="M68" s="76">
        <f>((K63+K64)*K56)/M67</f>
        <v>0.24032684450853159</v>
      </c>
    </row>
    <row r="69" spans="10:13">
      <c r="J69" s="73" t="s">
        <v>200</v>
      </c>
      <c r="K69" s="71"/>
      <c r="L69" s="75">
        <f>L67*10</f>
        <v>4380000</v>
      </c>
      <c r="M69" s="74">
        <f>(M67*10)-((K63*K56)+K64)</f>
        <v>203050</v>
      </c>
    </row>
    <row r="70" spans="10:13">
      <c r="J70" s="197" t="s">
        <v>185</v>
      </c>
      <c r="K70" s="197" t="s">
        <v>186</v>
      </c>
      <c r="L70" s="197" t="s">
        <v>187</v>
      </c>
      <c r="M70" s="197" t="s">
        <v>188</v>
      </c>
    </row>
    <row r="71" spans="10:13">
      <c r="J71" s="72" t="s">
        <v>222</v>
      </c>
      <c r="K71" s="78">
        <v>10</v>
      </c>
      <c r="L71" s="71"/>
      <c r="M71" s="71"/>
    </row>
    <row r="72" spans="10:13">
      <c r="J72" s="72" t="s">
        <v>20</v>
      </c>
      <c r="K72" s="78">
        <v>100</v>
      </c>
      <c r="L72" s="71"/>
      <c r="M72" s="71"/>
    </row>
    <row r="73" spans="10:13">
      <c r="J73" s="72" t="s">
        <v>223</v>
      </c>
      <c r="K73" s="78">
        <v>12</v>
      </c>
      <c r="L73" s="71"/>
      <c r="M73" s="71"/>
    </row>
    <row r="74" spans="10:13">
      <c r="J74" s="72" t="s">
        <v>224</v>
      </c>
      <c r="K74" s="78">
        <v>9</v>
      </c>
      <c r="L74" s="71"/>
      <c r="M74" s="71"/>
    </row>
    <row r="75" spans="10:13">
      <c r="J75" s="72" t="s">
        <v>191</v>
      </c>
      <c r="K75" s="78">
        <v>37</v>
      </c>
      <c r="L75" s="71"/>
      <c r="M75" s="71"/>
    </row>
    <row r="76" spans="10:13">
      <c r="J76" s="72" t="s">
        <v>225</v>
      </c>
      <c r="K76" s="78">
        <v>33</v>
      </c>
      <c r="L76" s="71"/>
      <c r="M76" s="71"/>
    </row>
    <row r="77" spans="10:13">
      <c r="J77" s="72" t="s">
        <v>192</v>
      </c>
      <c r="K77" s="78">
        <v>365</v>
      </c>
      <c r="L77" s="71"/>
      <c r="M77" s="71"/>
    </row>
    <row r="78" spans="10:13">
      <c r="J78" s="72" t="s">
        <v>193</v>
      </c>
      <c r="K78" s="78">
        <v>0.6</v>
      </c>
      <c r="L78" s="71"/>
      <c r="M78" s="71"/>
    </row>
    <row r="79" spans="10:13">
      <c r="J79" s="72" t="s">
        <v>233</v>
      </c>
      <c r="K79" s="78">
        <v>50</v>
      </c>
      <c r="L79" s="71"/>
      <c r="M79" s="71"/>
    </row>
    <row r="80" spans="10:13">
      <c r="J80" s="72" t="s">
        <v>195</v>
      </c>
      <c r="K80" s="78">
        <v>0</v>
      </c>
      <c r="L80" s="71"/>
      <c r="M80" s="71"/>
    </row>
    <row r="81" spans="10:13">
      <c r="J81" s="72" t="s">
        <v>196</v>
      </c>
      <c r="K81" s="71"/>
      <c r="L81" s="75">
        <f>K71*K73*K77*K78*K72</f>
        <v>2628000</v>
      </c>
      <c r="M81" s="74">
        <f>(L81*K75+(0.8*K76*L81))/1000</f>
        <v>166615.20000000001</v>
      </c>
    </row>
    <row r="82" spans="10:13">
      <c r="J82" s="72" t="s">
        <v>227</v>
      </c>
      <c r="K82" s="71"/>
      <c r="L82" s="75">
        <f>K71*K74*K77*K78*K72</f>
        <v>1971000</v>
      </c>
      <c r="M82" s="74">
        <f>(L82*K75+(0.8*K76*L82))/1000</f>
        <v>124961.4</v>
      </c>
    </row>
    <row r="83" spans="10:13">
      <c r="J83" s="72" t="s">
        <v>198</v>
      </c>
      <c r="K83" s="70"/>
      <c r="L83" s="75">
        <f>L81-L82</f>
        <v>657000</v>
      </c>
      <c r="M83" s="74">
        <f>M81-M82</f>
        <v>41653.800000000017</v>
      </c>
    </row>
    <row r="84" spans="10:13">
      <c r="J84" s="72" t="s">
        <v>199</v>
      </c>
      <c r="K84" s="71"/>
      <c r="L84" s="77"/>
      <c r="M84" s="76">
        <f>((K79*K72)+K80)/M83</f>
        <v>0.12003706744642741</v>
      </c>
    </row>
    <row r="85" spans="10:13">
      <c r="J85" s="73" t="s">
        <v>200</v>
      </c>
      <c r="K85" s="71"/>
      <c r="L85" s="75">
        <f>L83*10</f>
        <v>6570000</v>
      </c>
      <c r="M85" s="74">
        <f>(M83*10)-((K79*K72)+K80)</f>
        <v>411538.00000000017</v>
      </c>
    </row>
  </sheetData>
  <customSheetViews>
    <customSheetView guid="{00A825A0-F9D9-45CB-B60E-5152BA520B9A}" topLeftCell="C38">
      <selection activeCell="B6" sqref="B6"/>
      <rowBreaks count="1" manualBreakCount="1">
        <brk id="37" max="16383" man="1"/>
      </rowBreaks>
      <pageMargins left="0.7" right="0.7" top="0.75" bottom="0.75" header="0.3" footer="0.3"/>
      <pageSetup paperSize="9" orientation="portrait" r:id="rId1"/>
      <headerFooter>
        <oddHeader>&amp;C4. Vandforbrug</oddHeader>
        <oddFooter>Side &amp;P af &amp;N</oddFooter>
      </headerFooter>
    </customSheetView>
    <customSheetView guid="{507F482F-13C0-4805-AED4-AEDBC347912B}" showPageBreaks="1" topLeftCell="C38">
      <selection activeCell="B6" sqref="B6"/>
      <rowBreaks count="1" manualBreakCount="1">
        <brk id="37" max="16383" man="1"/>
      </rowBreaks>
      <pageMargins left="0.7" right="0.7" top="0.75" bottom="0.75" header="0.3" footer="0.3"/>
      <pageSetup paperSize="9" orientation="portrait" r:id="rId2"/>
      <headerFooter>
        <oddHeader>&amp;C4. Vandforbrug</oddHeader>
        <oddFooter>Side &amp;P af &amp;N</oddFooter>
      </headerFooter>
    </customSheetView>
  </customSheetViews>
  <pageMargins left="0.7" right="0.7" top="0.75" bottom="0.75" header="0.3" footer="0.3"/>
  <pageSetup paperSize="9" orientation="portrait" r:id="rId3"/>
  <headerFooter>
    <oddHeader>&amp;C4. Vandforbrug</oddHeader>
    <oddFooter>Side &amp;P af &amp;N</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F31"/>
  <sheetViews>
    <sheetView showWhiteSpace="0" zoomScaleNormal="100" workbookViewId="0"/>
  </sheetViews>
  <sheetFormatPr defaultRowHeight="14.4"/>
  <cols>
    <col min="1" max="1" width="4.44140625" customWidth="1"/>
    <col min="2" max="2" width="24" customWidth="1"/>
    <col min="3" max="3" width="15.6640625" customWidth="1"/>
    <col min="4" max="4" width="12" style="111" customWidth="1"/>
    <col min="5" max="5" width="16" style="120" customWidth="1"/>
    <col min="6" max="6" width="10.5546875" style="120" customWidth="1"/>
  </cols>
  <sheetData>
    <row r="1" spans="1:6" s="79" customFormat="1">
      <c r="A1" s="85"/>
      <c r="B1" s="7"/>
      <c r="C1" s="109"/>
      <c r="D1" s="110"/>
      <c r="E1" s="118"/>
      <c r="F1" s="118"/>
    </row>
    <row r="2" spans="1:6">
      <c r="A2" s="216"/>
      <c r="B2" s="216" t="s">
        <v>320</v>
      </c>
      <c r="C2" s="216" t="s">
        <v>321</v>
      </c>
      <c r="D2" s="217" t="s">
        <v>322</v>
      </c>
      <c r="E2" s="218" t="s">
        <v>333</v>
      </c>
      <c r="F2" s="218" t="s">
        <v>323</v>
      </c>
    </row>
    <row r="3" spans="1:6">
      <c r="A3" s="112"/>
      <c r="B3" s="113" t="s">
        <v>327</v>
      </c>
      <c r="C3" s="112" t="s">
        <v>325</v>
      </c>
      <c r="D3" s="114" t="s">
        <v>58</v>
      </c>
      <c r="E3" s="119" t="s">
        <v>331</v>
      </c>
      <c r="F3" s="119" t="s">
        <v>324</v>
      </c>
    </row>
    <row r="4" spans="1:6">
      <c r="A4" s="112"/>
      <c r="B4" s="113" t="s">
        <v>328</v>
      </c>
      <c r="C4" s="112" t="s">
        <v>325</v>
      </c>
      <c r="D4" s="114" t="s">
        <v>330</v>
      </c>
      <c r="E4" s="119"/>
      <c r="F4" s="119" t="s">
        <v>334</v>
      </c>
    </row>
    <row r="5" spans="1:6">
      <c r="A5" s="112"/>
      <c r="B5" s="113" t="s">
        <v>329</v>
      </c>
      <c r="C5" s="112" t="s">
        <v>326</v>
      </c>
      <c r="D5" s="114" t="s">
        <v>58</v>
      </c>
      <c r="E5" s="119" t="s">
        <v>332</v>
      </c>
      <c r="F5" s="119" t="s">
        <v>335</v>
      </c>
    </row>
    <row r="6" spans="1:6">
      <c r="A6" s="16">
        <v>1</v>
      </c>
      <c r="B6" s="187"/>
      <c r="C6" s="115" t="s">
        <v>111</v>
      </c>
      <c r="D6" s="117"/>
      <c r="E6" s="125"/>
      <c r="F6" s="125"/>
    </row>
    <row r="7" spans="1:6">
      <c r="A7" s="16">
        <v>2</v>
      </c>
      <c r="B7" s="116" t="s">
        <v>111</v>
      </c>
      <c r="C7" s="115" t="s">
        <v>111</v>
      </c>
      <c r="D7" s="117"/>
      <c r="E7" s="125"/>
      <c r="F7" s="125"/>
    </row>
    <row r="8" spans="1:6">
      <c r="A8" s="16">
        <v>3</v>
      </c>
      <c r="B8" s="116" t="s">
        <v>111</v>
      </c>
      <c r="C8" s="115" t="s">
        <v>111</v>
      </c>
      <c r="D8" s="117"/>
      <c r="E8" s="125"/>
      <c r="F8" s="125"/>
    </row>
    <row r="9" spans="1:6">
      <c r="A9" s="16">
        <v>4</v>
      </c>
      <c r="B9" s="116" t="s">
        <v>111</v>
      </c>
      <c r="C9" s="115" t="s">
        <v>111</v>
      </c>
      <c r="D9" s="117"/>
      <c r="E9" s="125"/>
      <c r="F9" s="125"/>
    </row>
    <row r="10" spans="1:6">
      <c r="A10" s="16">
        <v>5</v>
      </c>
      <c r="B10" s="116" t="s">
        <v>111</v>
      </c>
      <c r="C10" s="115" t="s">
        <v>111</v>
      </c>
      <c r="D10" s="117"/>
      <c r="E10" s="125"/>
      <c r="F10" s="125"/>
    </row>
    <row r="11" spans="1:6">
      <c r="A11" s="16">
        <v>6</v>
      </c>
      <c r="B11" s="116" t="s">
        <v>111</v>
      </c>
      <c r="C11" s="115" t="s">
        <v>111</v>
      </c>
      <c r="D11" s="117"/>
      <c r="E11" s="125"/>
      <c r="F11" s="125"/>
    </row>
    <row r="12" spans="1:6">
      <c r="A12" s="16">
        <v>7</v>
      </c>
      <c r="B12" s="116" t="s">
        <v>111</v>
      </c>
      <c r="C12" s="115" t="s">
        <v>111</v>
      </c>
      <c r="D12" s="117"/>
      <c r="E12" s="125"/>
      <c r="F12" s="125"/>
    </row>
    <row r="13" spans="1:6">
      <c r="A13" s="16">
        <v>8</v>
      </c>
      <c r="B13" s="116" t="s">
        <v>111</v>
      </c>
      <c r="C13" s="115" t="s">
        <v>111</v>
      </c>
      <c r="D13" s="117"/>
      <c r="E13" s="125"/>
      <c r="F13" s="125"/>
    </row>
    <row r="14" spans="1:6">
      <c r="A14" s="16">
        <v>9</v>
      </c>
      <c r="B14" s="116" t="s">
        <v>111</v>
      </c>
      <c r="C14" s="115" t="s">
        <v>111</v>
      </c>
      <c r="D14" s="117"/>
      <c r="E14" s="125"/>
      <c r="F14" s="125"/>
    </row>
    <row r="15" spans="1:6">
      <c r="A15" s="16">
        <v>10</v>
      </c>
      <c r="B15" s="116" t="s">
        <v>111</v>
      </c>
      <c r="C15" s="115" t="s">
        <v>111</v>
      </c>
      <c r="D15" s="117"/>
      <c r="E15" s="125"/>
      <c r="F15" s="125"/>
    </row>
    <row r="16" spans="1:6">
      <c r="A16" s="16">
        <v>11</v>
      </c>
      <c r="B16" s="116" t="s">
        <v>111</v>
      </c>
      <c r="C16" s="115" t="s">
        <v>111</v>
      </c>
      <c r="D16" s="117"/>
      <c r="E16" s="125"/>
      <c r="F16" s="125"/>
    </row>
    <row r="17" spans="1:6">
      <c r="A17" s="16">
        <v>12</v>
      </c>
      <c r="B17" s="116" t="s">
        <v>111</v>
      </c>
      <c r="C17" s="115" t="s">
        <v>111</v>
      </c>
      <c r="D17" s="117"/>
      <c r="E17" s="125"/>
      <c r="F17" s="125"/>
    </row>
    <row r="18" spans="1:6">
      <c r="A18" s="16">
        <v>13</v>
      </c>
      <c r="B18" s="116" t="s">
        <v>111</v>
      </c>
      <c r="C18" s="115" t="s">
        <v>111</v>
      </c>
      <c r="D18" s="117"/>
      <c r="E18" s="125"/>
      <c r="F18" s="125"/>
    </row>
    <row r="19" spans="1:6">
      <c r="A19" s="16">
        <v>14</v>
      </c>
      <c r="B19" s="116" t="s">
        <v>111</v>
      </c>
      <c r="C19" s="115" t="s">
        <v>111</v>
      </c>
      <c r="D19" s="117"/>
      <c r="E19" s="125"/>
      <c r="F19" s="125"/>
    </row>
    <row r="20" spans="1:6">
      <c r="A20" s="16">
        <v>15</v>
      </c>
      <c r="B20" s="116" t="s">
        <v>111</v>
      </c>
      <c r="C20" s="115" t="s">
        <v>111</v>
      </c>
      <c r="D20" s="117"/>
      <c r="E20" s="125"/>
      <c r="F20" s="125"/>
    </row>
    <row r="21" spans="1:6">
      <c r="A21" s="16">
        <v>16</v>
      </c>
      <c r="B21" s="116" t="s">
        <v>111</v>
      </c>
      <c r="C21" s="115" t="s">
        <v>111</v>
      </c>
      <c r="D21" s="117"/>
      <c r="E21" s="125"/>
      <c r="F21" s="125"/>
    </row>
    <row r="22" spans="1:6">
      <c r="A22" s="16">
        <v>17</v>
      </c>
      <c r="B22" s="116" t="s">
        <v>111</v>
      </c>
      <c r="C22" s="115" t="s">
        <v>111</v>
      </c>
      <c r="D22" s="117"/>
      <c r="E22" s="125"/>
      <c r="F22" s="125"/>
    </row>
    <row r="23" spans="1:6">
      <c r="A23" s="16">
        <v>18</v>
      </c>
      <c r="B23" s="116" t="s">
        <v>111</v>
      </c>
      <c r="C23" s="115" t="s">
        <v>111</v>
      </c>
      <c r="D23" s="117"/>
      <c r="E23" s="125"/>
      <c r="F23" s="125"/>
    </row>
    <row r="24" spans="1:6">
      <c r="A24" s="16">
        <v>19</v>
      </c>
      <c r="B24" s="116" t="s">
        <v>111</v>
      </c>
      <c r="C24" s="115" t="s">
        <v>111</v>
      </c>
      <c r="D24" s="117"/>
      <c r="E24" s="125"/>
      <c r="F24" s="125"/>
    </row>
    <row r="25" spans="1:6">
      <c r="A25" s="16">
        <v>20</v>
      </c>
      <c r="B25" s="116" t="s">
        <v>111</v>
      </c>
      <c r="C25" s="115" t="s">
        <v>111</v>
      </c>
      <c r="D25" s="117"/>
      <c r="E25" s="125"/>
      <c r="F25" s="125"/>
    </row>
    <row r="27" spans="1:6">
      <c r="A27" s="121"/>
    </row>
    <row r="28" spans="1:6">
      <c r="A28" s="121" t="s">
        <v>336</v>
      </c>
    </row>
    <row r="29" spans="1:6">
      <c r="A29" s="124"/>
    </row>
    <row r="30" spans="1:6">
      <c r="A30" s="122"/>
    </row>
    <row r="31" spans="1:6">
      <c r="A31" s="123"/>
    </row>
  </sheetData>
  <customSheetViews>
    <customSheetView guid="{00A825A0-F9D9-45CB-B60E-5152BA520B9A}">
      <selection activeCell="B6" sqref="B6"/>
      <pageMargins left="0.7" right="0.7" top="0.75" bottom="0.75" header="0.3" footer="0.3"/>
      <pageSetup paperSize="9" orientation="portrait" r:id="rId1"/>
      <headerFooter>
        <oddHeader>&amp;C5. Rengøringsmidler</oddHeader>
        <oddFooter>Side &amp;P af &amp;N</oddFooter>
      </headerFooter>
    </customSheetView>
    <customSheetView guid="{507F482F-13C0-4805-AED4-AEDBC347912B}" showPageBreaks="1">
      <selection activeCell="B6" sqref="B6"/>
      <pageMargins left="0.7" right="0.7" top="0.75" bottom="0.75" header="0.3" footer="0.3"/>
      <pageSetup paperSize="9" orientation="portrait" r:id="rId2"/>
      <headerFooter>
        <oddHeader>&amp;C5. Rengøringsmidler</oddHeader>
        <oddFooter>Side &amp;P af &amp;N</oddFooter>
      </headerFooter>
    </customSheetView>
  </customSheetViews>
  <pageMargins left="0.7" right="0.7" top="0.75" bottom="0.75" header="0.3" footer="0.3"/>
  <pageSetup paperSize="9" orientation="portrait" r:id="rId3"/>
  <headerFooter>
    <oddHeader>&amp;C5. Rengøringsmidler</oddHeader>
    <oddFooter>Side &amp;P af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K25"/>
  <sheetViews>
    <sheetView zoomScaleNormal="100" zoomScaleSheetLayoutView="93" workbookViewId="0">
      <selection activeCell="A3" sqref="A3:K3"/>
    </sheetView>
  </sheetViews>
  <sheetFormatPr defaultColWidth="9.33203125" defaultRowHeight="10.199999999999999"/>
  <cols>
    <col min="1" max="1" width="16" style="6" customWidth="1"/>
    <col min="2" max="2" width="52.33203125" style="6" customWidth="1"/>
    <col min="3" max="3" width="45.33203125" style="6" customWidth="1"/>
    <col min="4" max="4" width="15" style="6" customWidth="1"/>
    <col min="5" max="5" width="11.33203125" style="6" customWidth="1"/>
    <col min="6" max="6" width="10.44140625" style="6" customWidth="1"/>
    <col min="7" max="7" width="10.33203125" style="6" customWidth="1"/>
    <col min="8" max="8" width="9.33203125" style="6" customWidth="1"/>
    <col min="9" max="9" width="9.33203125" style="6"/>
    <col min="10" max="10" width="10.33203125" style="6" customWidth="1"/>
    <col min="11" max="16384" width="9.33203125" style="6"/>
  </cols>
  <sheetData>
    <row r="1" spans="1:11">
      <c r="A1" s="11" t="s">
        <v>263</v>
      </c>
      <c r="B1" s="7"/>
      <c r="C1" s="83"/>
      <c r="E1" s="126" t="s">
        <v>370</v>
      </c>
    </row>
    <row r="2" spans="1:11">
      <c r="A2" s="11"/>
      <c r="B2" s="85" t="s">
        <v>289</v>
      </c>
      <c r="C2" s="83"/>
      <c r="E2" s="94"/>
      <c r="F2" s="6" t="s">
        <v>291</v>
      </c>
    </row>
    <row r="3" spans="1:11" ht="30.6">
      <c r="A3" s="219" t="s">
        <v>256</v>
      </c>
      <c r="B3" s="219" t="s">
        <v>252</v>
      </c>
      <c r="C3" s="219" t="s">
        <v>59</v>
      </c>
      <c r="D3" s="219" t="s">
        <v>261</v>
      </c>
      <c r="E3" s="219" t="s">
        <v>254</v>
      </c>
      <c r="F3" s="219" t="s">
        <v>290</v>
      </c>
      <c r="G3" s="219" t="s">
        <v>287</v>
      </c>
      <c r="H3" s="219" t="s">
        <v>348</v>
      </c>
      <c r="I3" s="219" t="s">
        <v>268</v>
      </c>
      <c r="J3" s="219" t="s">
        <v>285</v>
      </c>
      <c r="K3" s="219" t="s">
        <v>286</v>
      </c>
    </row>
    <row r="4" spans="1:11" ht="30.6">
      <c r="A4" s="86" t="s">
        <v>245</v>
      </c>
      <c r="B4" s="87" t="s">
        <v>349</v>
      </c>
      <c r="C4" s="88" t="s">
        <v>350</v>
      </c>
      <c r="D4" s="89" t="s">
        <v>264</v>
      </c>
      <c r="E4" s="90">
        <v>1</v>
      </c>
      <c r="F4" s="91">
        <v>16000</v>
      </c>
      <c r="G4" s="95">
        <v>150</v>
      </c>
      <c r="H4" s="95">
        <v>170</v>
      </c>
      <c r="I4" s="95">
        <v>165</v>
      </c>
      <c r="J4" s="96">
        <f>E4*F4*G4</f>
        <v>2400000</v>
      </c>
      <c r="K4" s="96">
        <f>(G4*I4)+(H4*12*E4)</f>
        <v>26790</v>
      </c>
    </row>
    <row r="5" spans="1:11" ht="67.5" customHeight="1">
      <c r="A5" s="86" t="s">
        <v>260</v>
      </c>
      <c r="B5" s="87" t="s">
        <v>351</v>
      </c>
      <c r="C5" s="88" t="s">
        <v>364</v>
      </c>
      <c r="D5" s="89" t="s">
        <v>264</v>
      </c>
      <c r="E5" s="90">
        <v>2</v>
      </c>
      <c r="F5" s="91">
        <v>600</v>
      </c>
      <c r="G5" s="95">
        <v>12</v>
      </c>
      <c r="H5" s="95">
        <v>30</v>
      </c>
      <c r="I5" s="95">
        <v>48</v>
      </c>
      <c r="J5" s="96">
        <f t="shared" ref="J5:J24" si="0">E5*F5*G5</f>
        <v>14400</v>
      </c>
      <c r="K5" s="96">
        <f t="shared" ref="K5:K24" si="1">(G5*I5)+(H5*12*E5)</f>
        <v>1296</v>
      </c>
    </row>
    <row r="6" spans="1:11" ht="30.6">
      <c r="A6" s="86" t="s">
        <v>246</v>
      </c>
      <c r="B6" s="186" t="s">
        <v>352</v>
      </c>
      <c r="C6" s="88" t="s">
        <v>292</v>
      </c>
      <c r="D6" s="89" t="s">
        <v>264</v>
      </c>
      <c r="E6" s="90"/>
      <c r="F6" s="91"/>
      <c r="G6" s="95"/>
      <c r="H6" s="95"/>
      <c r="I6" s="95"/>
      <c r="J6" s="96">
        <f t="shared" si="0"/>
        <v>0</v>
      </c>
      <c r="K6" s="96">
        <f t="shared" si="1"/>
        <v>0</v>
      </c>
    </row>
    <row r="7" spans="1:11" ht="45" customHeight="1">
      <c r="A7" s="86" t="s">
        <v>247</v>
      </c>
      <c r="B7" s="87" t="s">
        <v>353</v>
      </c>
      <c r="C7" s="88" t="s">
        <v>262</v>
      </c>
      <c r="D7" s="89" t="s">
        <v>264</v>
      </c>
      <c r="E7" s="90"/>
      <c r="F7" s="91"/>
      <c r="G7" s="95"/>
      <c r="H7" s="95"/>
      <c r="I7" s="95"/>
      <c r="J7" s="96">
        <f t="shared" si="0"/>
        <v>0</v>
      </c>
      <c r="K7" s="96">
        <f t="shared" si="1"/>
        <v>0</v>
      </c>
    </row>
    <row r="8" spans="1:11" ht="30.6">
      <c r="A8" s="92" t="s">
        <v>267</v>
      </c>
      <c r="B8" s="87" t="s">
        <v>366</v>
      </c>
      <c r="C8" s="88" t="s">
        <v>365</v>
      </c>
      <c r="D8" s="89" t="s">
        <v>264</v>
      </c>
      <c r="E8" s="90"/>
      <c r="F8" s="91"/>
      <c r="G8" s="95"/>
      <c r="H8" s="95"/>
      <c r="I8" s="95"/>
      <c r="J8" s="96">
        <f t="shared" si="0"/>
        <v>0</v>
      </c>
      <c r="K8" s="96">
        <f t="shared" si="1"/>
        <v>0</v>
      </c>
    </row>
    <row r="9" spans="1:11" ht="54" customHeight="1">
      <c r="A9" s="86" t="s">
        <v>253</v>
      </c>
      <c r="B9" s="87" t="s">
        <v>367</v>
      </c>
      <c r="C9" s="88" t="s">
        <v>368</v>
      </c>
      <c r="D9" s="89" t="s">
        <v>264</v>
      </c>
      <c r="E9" s="90"/>
      <c r="F9" s="91"/>
      <c r="G9" s="95"/>
      <c r="H9" s="95"/>
      <c r="I9" s="95"/>
      <c r="J9" s="96">
        <f t="shared" si="0"/>
        <v>0</v>
      </c>
      <c r="K9" s="96">
        <f t="shared" si="1"/>
        <v>0</v>
      </c>
    </row>
    <row r="10" spans="1:11" ht="27.75" customHeight="1">
      <c r="A10" s="86" t="s">
        <v>248</v>
      </c>
      <c r="B10" s="87" t="s">
        <v>265</v>
      </c>
      <c r="C10" s="88" t="s">
        <v>266</v>
      </c>
      <c r="D10" s="89" t="s">
        <v>264</v>
      </c>
      <c r="E10" s="90"/>
      <c r="F10" s="91"/>
      <c r="G10" s="95"/>
      <c r="H10" s="95"/>
      <c r="I10" s="95"/>
      <c r="J10" s="96">
        <f t="shared" si="0"/>
        <v>0</v>
      </c>
      <c r="K10" s="96">
        <f t="shared" si="1"/>
        <v>0</v>
      </c>
    </row>
    <row r="11" spans="1:11" ht="20.399999999999999">
      <c r="A11" s="86" t="s">
        <v>249</v>
      </c>
      <c r="B11" s="87" t="s">
        <v>369</v>
      </c>
      <c r="C11" s="88" t="s">
        <v>266</v>
      </c>
      <c r="D11" s="89" t="s">
        <v>264</v>
      </c>
      <c r="E11" s="90"/>
      <c r="F11" s="91"/>
      <c r="G11" s="95"/>
      <c r="H11" s="95"/>
      <c r="I11" s="95"/>
      <c r="J11" s="96">
        <f t="shared" si="0"/>
        <v>0</v>
      </c>
      <c r="K11" s="96">
        <f t="shared" si="1"/>
        <v>0</v>
      </c>
    </row>
    <row r="12" spans="1:11" ht="30.6">
      <c r="A12" s="86" t="s">
        <v>250</v>
      </c>
      <c r="B12" s="87" t="s">
        <v>283</v>
      </c>
      <c r="C12" s="88" t="s">
        <v>266</v>
      </c>
      <c r="D12" s="89" t="s">
        <v>264</v>
      </c>
      <c r="E12" s="90"/>
      <c r="F12" s="91"/>
      <c r="G12" s="95"/>
      <c r="H12" s="95"/>
      <c r="I12" s="95"/>
      <c r="J12" s="96">
        <f t="shared" si="0"/>
        <v>0</v>
      </c>
      <c r="K12" s="96">
        <f t="shared" si="1"/>
        <v>0</v>
      </c>
    </row>
    <row r="13" spans="1:11" ht="45" customHeight="1">
      <c r="A13" s="86" t="s">
        <v>251</v>
      </c>
      <c r="B13" s="87" t="s">
        <v>371</v>
      </c>
      <c r="C13" s="88" t="s">
        <v>354</v>
      </c>
      <c r="D13" s="89" t="s">
        <v>264</v>
      </c>
      <c r="E13" s="90"/>
      <c r="F13" s="91"/>
      <c r="G13" s="95"/>
      <c r="H13" s="95"/>
      <c r="I13" s="95"/>
      <c r="J13" s="96">
        <f t="shared" si="0"/>
        <v>0</v>
      </c>
      <c r="K13" s="96">
        <f t="shared" si="1"/>
        <v>0</v>
      </c>
    </row>
    <row r="14" spans="1:11" ht="34.5" customHeight="1">
      <c r="A14" s="86" t="s">
        <v>259</v>
      </c>
      <c r="B14" s="87" t="s">
        <v>282</v>
      </c>
      <c r="C14" s="88" t="s">
        <v>355</v>
      </c>
      <c r="D14" s="89" t="s">
        <v>264</v>
      </c>
      <c r="E14" s="90"/>
      <c r="F14" s="91"/>
      <c r="G14" s="95"/>
      <c r="H14" s="95"/>
      <c r="I14" s="95"/>
      <c r="J14" s="96">
        <f t="shared" si="0"/>
        <v>0</v>
      </c>
      <c r="K14" s="96">
        <f t="shared" si="1"/>
        <v>0</v>
      </c>
    </row>
    <row r="15" spans="1:11" ht="24" customHeight="1">
      <c r="A15" s="86" t="s">
        <v>257</v>
      </c>
      <c r="B15" s="87" t="s">
        <v>269</v>
      </c>
      <c r="C15" s="88" t="s">
        <v>266</v>
      </c>
      <c r="D15" s="89" t="s">
        <v>264</v>
      </c>
      <c r="E15" s="90"/>
      <c r="F15" s="91"/>
      <c r="G15" s="95"/>
      <c r="H15" s="95"/>
      <c r="I15" s="95"/>
      <c r="J15" s="96">
        <f t="shared" si="0"/>
        <v>0</v>
      </c>
      <c r="K15" s="96">
        <f t="shared" si="1"/>
        <v>0</v>
      </c>
    </row>
    <row r="16" spans="1:11" ht="54.75" customHeight="1">
      <c r="A16" s="86" t="s">
        <v>270</v>
      </c>
      <c r="B16" s="87" t="s">
        <v>356</v>
      </c>
      <c r="C16" s="88" t="s">
        <v>357</v>
      </c>
      <c r="D16" s="89" t="s">
        <v>264</v>
      </c>
      <c r="E16" s="90"/>
      <c r="F16" s="91"/>
      <c r="G16" s="95"/>
      <c r="H16" s="95"/>
      <c r="I16" s="95"/>
      <c r="J16" s="96">
        <f t="shared" si="0"/>
        <v>0</v>
      </c>
      <c r="K16" s="96">
        <f t="shared" si="1"/>
        <v>0</v>
      </c>
    </row>
    <row r="17" spans="1:11" ht="30.6">
      <c r="A17" s="86" t="s">
        <v>255</v>
      </c>
      <c r="B17" s="87" t="s">
        <v>281</v>
      </c>
      <c r="C17" s="88" t="s">
        <v>355</v>
      </c>
      <c r="D17" s="89" t="s">
        <v>264</v>
      </c>
      <c r="E17" s="90"/>
      <c r="F17" s="91"/>
      <c r="G17" s="95"/>
      <c r="H17" s="95"/>
      <c r="I17" s="95"/>
      <c r="J17" s="96">
        <f t="shared" si="0"/>
        <v>0</v>
      </c>
      <c r="K17" s="96">
        <f t="shared" si="1"/>
        <v>0</v>
      </c>
    </row>
    <row r="18" spans="1:11" ht="30.6">
      <c r="A18" s="86" t="s">
        <v>258</v>
      </c>
      <c r="B18" s="87" t="s">
        <v>284</v>
      </c>
      <c r="C18" s="88" t="s">
        <v>358</v>
      </c>
      <c r="D18" s="89" t="s">
        <v>264</v>
      </c>
      <c r="E18" s="90"/>
      <c r="F18" s="91"/>
      <c r="G18" s="95"/>
      <c r="H18" s="95"/>
      <c r="I18" s="95"/>
      <c r="J18" s="96">
        <f t="shared" si="0"/>
        <v>0</v>
      </c>
      <c r="K18" s="96">
        <f t="shared" si="1"/>
        <v>0</v>
      </c>
    </row>
    <row r="19" spans="1:11" ht="30" customHeight="1">
      <c r="A19" s="86" t="s">
        <v>280</v>
      </c>
      <c r="B19" s="87" t="s">
        <v>359</v>
      </c>
      <c r="C19" s="88" t="s">
        <v>360</v>
      </c>
      <c r="D19" s="89" t="s">
        <v>264</v>
      </c>
      <c r="E19" s="90"/>
      <c r="F19" s="91"/>
      <c r="G19" s="95"/>
      <c r="H19" s="95"/>
      <c r="I19" s="95"/>
      <c r="J19" s="96">
        <f t="shared" si="0"/>
        <v>0</v>
      </c>
      <c r="K19" s="96">
        <f t="shared" si="1"/>
        <v>0</v>
      </c>
    </row>
    <row r="20" spans="1:11" ht="33.75" customHeight="1">
      <c r="A20" s="86" t="s">
        <v>374</v>
      </c>
      <c r="B20" s="87" t="s">
        <v>377</v>
      </c>
      <c r="C20" s="88" t="s">
        <v>375</v>
      </c>
      <c r="D20" s="89" t="s">
        <v>376</v>
      </c>
      <c r="E20" s="90"/>
      <c r="F20" s="91"/>
      <c r="G20" s="95"/>
      <c r="H20" s="95"/>
      <c r="I20" s="95"/>
      <c r="J20" s="96"/>
      <c r="K20" s="96"/>
    </row>
    <row r="21" spans="1:11" ht="26.25" customHeight="1">
      <c r="A21" s="92" t="s">
        <v>378</v>
      </c>
      <c r="B21" s="87" t="s">
        <v>380</v>
      </c>
      <c r="C21" s="88" t="s">
        <v>379</v>
      </c>
      <c r="D21" s="89" t="s">
        <v>376</v>
      </c>
      <c r="E21" s="90"/>
      <c r="F21" s="91"/>
      <c r="G21" s="95"/>
      <c r="H21" s="95"/>
      <c r="I21" s="95"/>
      <c r="J21" s="96"/>
      <c r="K21" s="96"/>
    </row>
    <row r="22" spans="1:11" ht="20.399999999999999">
      <c r="A22" s="86" t="s">
        <v>361</v>
      </c>
      <c r="B22" s="87" t="s">
        <v>372</v>
      </c>
      <c r="C22" s="88" t="s">
        <v>111</v>
      </c>
      <c r="D22" s="89"/>
      <c r="E22" s="90"/>
      <c r="F22" s="91"/>
      <c r="G22" s="95"/>
      <c r="H22" s="95"/>
      <c r="I22" s="95"/>
      <c r="J22" s="96">
        <f t="shared" si="0"/>
        <v>0</v>
      </c>
      <c r="K22" s="96">
        <f t="shared" si="1"/>
        <v>0</v>
      </c>
    </row>
    <row r="23" spans="1:11" ht="20.399999999999999">
      <c r="A23" s="86" t="s">
        <v>362</v>
      </c>
      <c r="B23" s="87" t="s">
        <v>373</v>
      </c>
      <c r="C23" s="88" t="s">
        <v>111</v>
      </c>
      <c r="D23" s="89"/>
      <c r="E23" s="90"/>
      <c r="F23" s="91"/>
      <c r="G23" s="95"/>
      <c r="H23" s="95"/>
      <c r="I23" s="95"/>
      <c r="J23" s="96">
        <f t="shared" si="0"/>
        <v>0</v>
      </c>
      <c r="K23" s="96">
        <f t="shared" si="1"/>
        <v>0</v>
      </c>
    </row>
    <row r="24" spans="1:11" ht="20.399999999999999">
      <c r="A24" s="86" t="s">
        <v>363</v>
      </c>
      <c r="B24" s="87" t="s">
        <v>373</v>
      </c>
      <c r="C24" s="88"/>
      <c r="D24" s="89"/>
      <c r="E24" s="90"/>
      <c r="F24" s="91"/>
      <c r="G24" s="95"/>
      <c r="H24" s="95"/>
      <c r="I24" s="95"/>
      <c r="J24" s="96">
        <f t="shared" si="0"/>
        <v>0</v>
      </c>
      <c r="K24" s="96">
        <f t="shared" si="1"/>
        <v>0</v>
      </c>
    </row>
    <row r="25" spans="1:11">
      <c r="A25" s="93" t="s">
        <v>288</v>
      </c>
      <c r="B25" s="87"/>
      <c r="C25" s="88"/>
      <c r="D25" s="89"/>
      <c r="E25" s="90">
        <f>SUM(E4:E24)</f>
        <v>3</v>
      </c>
      <c r="F25" s="90">
        <f t="shared" ref="F25:I25" si="2">SUM(F4:F24)</f>
        <v>16600</v>
      </c>
      <c r="G25" s="90">
        <f t="shared" si="2"/>
        <v>162</v>
      </c>
      <c r="H25" s="90">
        <f t="shared" si="2"/>
        <v>200</v>
      </c>
      <c r="I25" s="90">
        <f t="shared" si="2"/>
        <v>213</v>
      </c>
      <c r="J25" s="96">
        <f>SUM(J4:J24)</f>
        <v>2414400</v>
      </c>
      <c r="K25" s="71">
        <f>SUM(K4:K24)</f>
        <v>28086</v>
      </c>
    </row>
  </sheetData>
  <customSheetViews>
    <customSheetView guid="{00A825A0-F9D9-45CB-B60E-5152BA520B9A}" topLeftCell="A2">
      <selection activeCell="B6" sqref="B6"/>
      <pageMargins left="0.7" right="0.7" top="0.75" bottom="0.75" header="0.3" footer="0.3"/>
      <pageSetup paperSize="9" orientation="landscape" r:id="rId1"/>
      <headerFooter>
        <oddHeader>&amp;C6. Affald</oddHeader>
        <oddFooter>Side &amp;P af &amp;N</oddFooter>
      </headerFooter>
    </customSheetView>
    <customSheetView guid="{507F482F-13C0-4805-AED4-AEDBC347912B}" showPageBreaks="1" topLeftCell="A2">
      <selection activeCell="B6" sqref="B6"/>
      <pageMargins left="0.7" right="0.7" top="0.75" bottom="0.75" header="0.3" footer="0.3"/>
      <pageSetup paperSize="9" orientation="landscape" r:id="rId2"/>
      <headerFooter>
        <oddHeader>&amp;C6. Affald</oddHeader>
        <oddFooter>Side &amp;P af &amp;N</oddFooter>
      </headerFooter>
    </customSheetView>
  </customSheetViews>
  <pageMargins left="0.7" right="0.7" top="0.75" bottom="0.75" header="0.3" footer="0.3"/>
  <pageSetup paperSize="9" orientation="landscape" r:id="rId3"/>
  <headerFooter>
    <oddHeader>&amp;C6. Affald</oddHeader>
    <oddFooter>Side &amp;P af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N52"/>
  <sheetViews>
    <sheetView topLeftCell="A4" zoomScaleNormal="100" workbookViewId="0">
      <selection activeCell="R29" sqref="R29"/>
    </sheetView>
  </sheetViews>
  <sheetFormatPr defaultRowHeight="14.4"/>
  <cols>
    <col min="1" max="1" width="5" customWidth="1"/>
    <col min="2" max="2" width="9.44140625" bestFit="1" customWidth="1"/>
    <col min="3" max="3" width="10.5546875" bestFit="1" customWidth="1"/>
    <col min="4" max="4" width="9.44140625" bestFit="1" customWidth="1"/>
    <col min="5" max="5" width="10.6640625" customWidth="1"/>
    <col min="6" max="7" width="9.6640625" bestFit="1" customWidth="1"/>
    <col min="8" max="8" width="12.33203125" customWidth="1"/>
    <col min="9" max="9" width="9.6640625" customWidth="1"/>
    <col min="11" max="11" width="27.44140625" customWidth="1"/>
    <col min="12" max="13" width="9.33203125" bestFit="1" customWidth="1"/>
    <col min="14" max="14" width="9.44140625" bestFit="1" customWidth="1"/>
  </cols>
  <sheetData>
    <row r="1" spans="1:14">
      <c r="A1" s="11" t="s">
        <v>184</v>
      </c>
      <c r="B1" s="7"/>
      <c r="C1" s="8"/>
      <c r="D1" s="6"/>
      <c r="E1" s="79"/>
      <c r="F1" s="6"/>
      <c r="G1" s="6"/>
      <c r="K1" s="11" t="s">
        <v>945</v>
      </c>
    </row>
    <row r="2" spans="1:14" ht="27">
      <c r="A2" s="216"/>
      <c r="B2" s="216" t="s">
        <v>166</v>
      </c>
      <c r="C2" s="216" t="s">
        <v>201</v>
      </c>
      <c r="D2" s="216" t="s">
        <v>202</v>
      </c>
      <c r="E2" s="216" t="s">
        <v>169</v>
      </c>
      <c r="F2" s="216" t="s">
        <v>235</v>
      </c>
      <c r="G2" s="216" t="s">
        <v>170</v>
      </c>
      <c r="H2" s="216" t="s">
        <v>203</v>
      </c>
      <c r="I2" s="216" t="s">
        <v>172</v>
      </c>
      <c r="K2" s="197" t="s">
        <v>185</v>
      </c>
      <c r="L2" s="197" t="s">
        <v>186</v>
      </c>
      <c r="M2" s="197" t="s">
        <v>297</v>
      </c>
      <c r="N2" s="197" t="s">
        <v>188</v>
      </c>
    </row>
    <row r="3" spans="1:14">
      <c r="A3" s="12">
        <v>0</v>
      </c>
      <c r="B3" s="13">
        <v>40554</v>
      </c>
      <c r="C3" s="14">
        <v>35000</v>
      </c>
      <c r="D3" s="14">
        <v>10000</v>
      </c>
      <c r="E3" s="14">
        <v>30</v>
      </c>
      <c r="F3" s="14">
        <v>2</v>
      </c>
      <c r="G3" s="14">
        <f>D3*F3/E3</f>
        <v>666.66666666666663</v>
      </c>
      <c r="H3" s="14">
        <f>D3/E3*30</f>
        <v>10000</v>
      </c>
      <c r="I3" s="15">
        <f>F3*H3</f>
        <v>20000</v>
      </c>
      <c r="K3" s="72" t="s">
        <v>192</v>
      </c>
      <c r="L3" s="78">
        <v>355</v>
      </c>
      <c r="M3" s="71"/>
      <c r="N3" s="71"/>
    </row>
    <row r="4" spans="1:14">
      <c r="A4" s="12">
        <v>0</v>
      </c>
      <c r="B4" s="13">
        <v>40586</v>
      </c>
      <c r="C4" s="14">
        <v>75000</v>
      </c>
      <c r="D4" s="14">
        <f>C4-C3</f>
        <v>40000</v>
      </c>
      <c r="E4" s="14">
        <f>B4-B3</f>
        <v>32</v>
      </c>
      <c r="F4" s="14">
        <v>2</v>
      </c>
      <c r="G4" s="14">
        <f>D4*F4/E4</f>
        <v>2500</v>
      </c>
      <c r="H4" s="14">
        <f>D4/E4*30</f>
        <v>37500</v>
      </c>
      <c r="I4" s="15">
        <f>F4*H4</f>
        <v>75000</v>
      </c>
      <c r="K4" s="72" t="s">
        <v>298</v>
      </c>
      <c r="L4" s="78">
        <v>12</v>
      </c>
      <c r="M4" s="71"/>
      <c r="N4" s="71"/>
    </row>
    <row r="5" spans="1:14" ht="18">
      <c r="A5" s="16" t="s">
        <v>173</v>
      </c>
      <c r="B5" s="17"/>
      <c r="C5" s="18"/>
      <c r="D5" s="19"/>
      <c r="E5" s="20" t="s">
        <v>111</v>
      </c>
      <c r="F5" s="19"/>
      <c r="G5" s="19"/>
      <c r="H5" s="20"/>
      <c r="I5" s="21" t="s">
        <v>111</v>
      </c>
      <c r="K5" s="72" t="s">
        <v>299</v>
      </c>
      <c r="L5" s="78">
        <v>50</v>
      </c>
      <c r="M5" s="71"/>
      <c r="N5" s="71"/>
    </row>
    <row r="6" spans="1:14">
      <c r="A6" s="16">
        <v>1</v>
      </c>
      <c r="B6" s="185"/>
      <c r="C6" s="18"/>
      <c r="D6" s="19">
        <f>C6-C5</f>
        <v>0</v>
      </c>
      <c r="E6" s="20">
        <f>B6-B5</f>
        <v>0</v>
      </c>
      <c r="F6" s="54">
        <v>2</v>
      </c>
      <c r="G6" s="19" t="e">
        <f>D6*F6/E6</f>
        <v>#DIV/0!</v>
      </c>
      <c r="H6" s="19" t="e">
        <f>D6/E6*30</f>
        <v>#DIV/0!</v>
      </c>
      <c r="I6" s="21" t="e">
        <f>H6*F6</f>
        <v>#DIV/0!</v>
      </c>
      <c r="K6" s="72" t="s">
        <v>300</v>
      </c>
      <c r="L6" s="78">
        <v>2</v>
      </c>
      <c r="M6" s="71"/>
      <c r="N6" s="71"/>
    </row>
    <row r="7" spans="1:14">
      <c r="A7" s="16">
        <v>2</v>
      </c>
      <c r="B7" s="17"/>
      <c r="C7" s="18"/>
      <c r="D7" s="19">
        <f t="shared" ref="D7:D24" si="0">C7-C6</f>
        <v>0</v>
      </c>
      <c r="E7" s="20">
        <f t="shared" ref="E7:E24" si="1">B7-B6</f>
        <v>0</v>
      </c>
      <c r="F7" s="54">
        <v>2</v>
      </c>
      <c r="G7" s="19" t="e">
        <f t="shared" ref="G7:G24" si="2">D7*F7/E7</f>
        <v>#DIV/0!</v>
      </c>
      <c r="H7" s="19" t="e">
        <f t="shared" ref="H7:H24" si="3">D7/E7*30</f>
        <v>#DIV/0!</v>
      </c>
      <c r="I7" s="21" t="e">
        <f t="shared" ref="I7:I24" si="4">H7*F7</f>
        <v>#DIV/0!</v>
      </c>
      <c r="K7" s="72" t="s">
        <v>301</v>
      </c>
      <c r="L7" s="78">
        <v>40</v>
      </c>
      <c r="M7" s="71"/>
      <c r="N7" s="71"/>
    </row>
    <row r="8" spans="1:14">
      <c r="A8" s="16">
        <v>3</v>
      </c>
      <c r="B8" s="17" t="s">
        <v>111</v>
      </c>
      <c r="C8" s="18" t="s">
        <v>111</v>
      </c>
      <c r="D8" s="19" t="e">
        <f t="shared" si="0"/>
        <v>#VALUE!</v>
      </c>
      <c r="E8" s="20" t="e">
        <f t="shared" si="1"/>
        <v>#VALUE!</v>
      </c>
      <c r="F8" s="54">
        <v>2</v>
      </c>
      <c r="G8" s="19" t="e">
        <f t="shared" si="2"/>
        <v>#VALUE!</v>
      </c>
      <c r="H8" s="19" t="e">
        <f t="shared" si="3"/>
        <v>#VALUE!</v>
      </c>
      <c r="I8" s="21" t="e">
        <f t="shared" si="4"/>
        <v>#VALUE!</v>
      </c>
      <c r="K8" s="72" t="s">
        <v>302</v>
      </c>
      <c r="L8" s="78">
        <v>20</v>
      </c>
      <c r="M8" s="71"/>
      <c r="N8" s="71"/>
    </row>
    <row r="9" spans="1:14">
      <c r="A9" s="16">
        <v>4</v>
      </c>
      <c r="B9" s="17" t="s">
        <v>111</v>
      </c>
      <c r="C9" s="18" t="s">
        <v>111</v>
      </c>
      <c r="D9" s="19" t="e">
        <f t="shared" si="0"/>
        <v>#VALUE!</v>
      </c>
      <c r="E9" s="20" t="e">
        <f t="shared" si="1"/>
        <v>#VALUE!</v>
      </c>
      <c r="F9" s="54">
        <v>2</v>
      </c>
      <c r="G9" s="19" t="e">
        <f t="shared" si="2"/>
        <v>#VALUE!</v>
      </c>
      <c r="H9" s="19" t="e">
        <f t="shared" si="3"/>
        <v>#VALUE!</v>
      </c>
      <c r="I9" s="21" t="e">
        <f t="shared" si="4"/>
        <v>#VALUE!</v>
      </c>
      <c r="K9" s="72" t="s">
        <v>303</v>
      </c>
      <c r="L9" s="78">
        <v>1000</v>
      </c>
      <c r="M9" s="71"/>
      <c r="N9" s="71"/>
    </row>
    <row r="10" spans="1:14">
      <c r="A10" s="16">
        <v>5</v>
      </c>
      <c r="B10" s="17" t="s">
        <v>111</v>
      </c>
      <c r="C10" s="18" t="s">
        <v>111</v>
      </c>
      <c r="D10" s="19" t="e">
        <f t="shared" si="0"/>
        <v>#VALUE!</v>
      </c>
      <c r="E10" s="20" t="e">
        <f t="shared" si="1"/>
        <v>#VALUE!</v>
      </c>
      <c r="F10" s="54">
        <v>2</v>
      </c>
      <c r="G10" s="19" t="e">
        <f t="shared" si="2"/>
        <v>#VALUE!</v>
      </c>
      <c r="H10" s="19" t="e">
        <f t="shared" si="3"/>
        <v>#VALUE!</v>
      </c>
      <c r="I10" s="21" t="e">
        <f t="shared" si="4"/>
        <v>#VALUE!</v>
      </c>
      <c r="K10" s="72" t="s">
        <v>304</v>
      </c>
      <c r="L10" s="78">
        <v>5</v>
      </c>
      <c r="M10" s="71"/>
      <c r="N10" s="71"/>
    </row>
    <row r="11" spans="1:14">
      <c r="A11" s="16">
        <v>6</v>
      </c>
      <c r="B11" s="17" t="s">
        <v>111</v>
      </c>
      <c r="C11" s="18" t="s">
        <v>111</v>
      </c>
      <c r="D11" s="19" t="e">
        <f t="shared" si="0"/>
        <v>#VALUE!</v>
      </c>
      <c r="E11" s="20" t="e">
        <f t="shared" si="1"/>
        <v>#VALUE!</v>
      </c>
      <c r="F11" s="54">
        <v>2</v>
      </c>
      <c r="G11" s="19" t="e">
        <f t="shared" si="2"/>
        <v>#VALUE!</v>
      </c>
      <c r="H11" s="19" t="e">
        <f t="shared" si="3"/>
        <v>#VALUE!</v>
      </c>
      <c r="I11" s="21" t="e">
        <f t="shared" si="4"/>
        <v>#VALUE!</v>
      </c>
      <c r="K11" s="72" t="s">
        <v>305</v>
      </c>
      <c r="L11" s="78">
        <v>75</v>
      </c>
      <c r="M11" s="71"/>
      <c r="N11" s="71"/>
    </row>
    <row r="12" spans="1:14">
      <c r="A12" s="16">
        <v>7</v>
      </c>
      <c r="B12" s="17" t="s">
        <v>111</v>
      </c>
      <c r="C12" s="18" t="s">
        <v>111</v>
      </c>
      <c r="D12" s="19" t="e">
        <f t="shared" si="0"/>
        <v>#VALUE!</v>
      </c>
      <c r="E12" s="20" t="e">
        <f t="shared" si="1"/>
        <v>#VALUE!</v>
      </c>
      <c r="F12" s="54">
        <v>2</v>
      </c>
      <c r="G12" s="19" t="e">
        <f t="shared" si="2"/>
        <v>#VALUE!</v>
      </c>
      <c r="H12" s="19" t="e">
        <f t="shared" si="3"/>
        <v>#VALUE!</v>
      </c>
      <c r="I12" s="21" t="e">
        <f t="shared" si="4"/>
        <v>#VALUE!</v>
      </c>
      <c r="K12" s="72" t="s">
        <v>306</v>
      </c>
      <c r="L12" s="78">
        <v>6000</v>
      </c>
      <c r="M12" s="75"/>
      <c r="N12" s="74"/>
    </row>
    <row r="13" spans="1:14">
      <c r="A13" s="16">
        <v>8</v>
      </c>
      <c r="B13" s="17" t="s">
        <v>111</v>
      </c>
      <c r="C13" s="18" t="s">
        <v>111</v>
      </c>
      <c r="D13" s="19" t="e">
        <f t="shared" si="0"/>
        <v>#VALUE!</v>
      </c>
      <c r="E13" s="20" t="e">
        <f t="shared" si="1"/>
        <v>#VALUE!</v>
      </c>
      <c r="F13" s="54">
        <v>2</v>
      </c>
      <c r="G13" s="19" t="e">
        <f t="shared" si="2"/>
        <v>#VALUE!</v>
      </c>
      <c r="H13" s="19" t="e">
        <f t="shared" si="3"/>
        <v>#VALUE!</v>
      </c>
      <c r="I13" s="21" t="e">
        <f t="shared" si="4"/>
        <v>#VALUE!</v>
      </c>
      <c r="K13" s="72" t="s">
        <v>307</v>
      </c>
      <c r="L13" s="103">
        <v>500</v>
      </c>
      <c r="M13" s="75"/>
      <c r="N13" s="74"/>
    </row>
    <row r="14" spans="1:14">
      <c r="A14" s="16">
        <v>9</v>
      </c>
      <c r="B14" s="17" t="s">
        <v>111</v>
      </c>
      <c r="C14" s="18" t="s">
        <v>111</v>
      </c>
      <c r="D14" s="19" t="e">
        <f t="shared" si="0"/>
        <v>#VALUE!</v>
      </c>
      <c r="E14" s="20" t="e">
        <f t="shared" si="1"/>
        <v>#VALUE!</v>
      </c>
      <c r="F14" s="54">
        <v>2</v>
      </c>
      <c r="G14" s="19" t="e">
        <f t="shared" si="2"/>
        <v>#VALUE!</v>
      </c>
      <c r="H14" s="19" t="e">
        <f t="shared" si="3"/>
        <v>#VALUE!</v>
      </c>
      <c r="I14" s="21" t="e">
        <f t="shared" si="4"/>
        <v>#VALUE!</v>
      </c>
      <c r="K14" s="72" t="s">
        <v>308</v>
      </c>
      <c r="L14" s="71"/>
      <c r="M14" s="104">
        <f>(L7-L10)*L5*L4*L3/1000</f>
        <v>7455</v>
      </c>
      <c r="N14" s="76">
        <f>M14*L6</f>
        <v>14910</v>
      </c>
    </row>
    <row r="15" spans="1:14">
      <c r="A15" s="16">
        <v>10</v>
      </c>
      <c r="B15" s="17" t="s">
        <v>111</v>
      </c>
      <c r="C15" s="18" t="s">
        <v>111</v>
      </c>
      <c r="D15" s="19" t="e">
        <f t="shared" si="0"/>
        <v>#VALUE!</v>
      </c>
      <c r="E15" s="20" t="e">
        <f t="shared" si="1"/>
        <v>#VALUE!</v>
      </c>
      <c r="F15" s="54">
        <v>2</v>
      </c>
      <c r="G15" s="19" t="e">
        <f t="shared" si="2"/>
        <v>#VALUE!</v>
      </c>
      <c r="H15" s="19" t="e">
        <f t="shared" si="3"/>
        <v>#VALUE!</v>
      </c>
      <c r="I15" s="21" t="e">
        <f t="shared" si="4"/>
        <v>#VALUE!</v>
      </c>
      <c r="K15" s="73" t="s">
        <v>309</v>
      </c>
      <c r="L15" s="71"/>
      <c r="M15" s="75"/>
      <c r="N15" s="74">
        <f>(L8/L9-(L11/L12))*L3*L4*L5</f>
        <v>1597.5000000000002</v>
      </c>
    </row>
    <row r="16" spans="1:14">
      <c r="A16" s="16">
        <v>11</v>
      </c>
      <c r="B16" s="17" t="s">
        <v>111</v>
      </c>
      <c r="C16" s="18" t="s">
        <v>111</v>
      </c>
      <c r="D16" s="19" t="e">
        <f t="shared" si="0"/>
        <v>#VALUE!</v>
      </c>
      <c r="E16" s="20" t="e">
        <f t="shared" si="1"/>
        <v>#VALUE!</v>
      </c>
      <c r="F16" s="54">
        <v>2</v>
      </c>
      <c r="G16" s="19" t="e">
        <f t="shared" si="2"/>
        <v>#VALUE!</v>
      </c>
      <c r="H16" s="19" t="e">
        <f t="shared" si="3"/>
        <v>#VALUE!</v>
      </c>
      <c r="I16" s="21" t="e">
        <f t="shared" si="4"/>
        <v>#VALUE!</v>
      </c>
      <c r="K16" s="73" t="s">
        <v>310</v>
      </c>
      <c r="L16" s="71"/>
      <c r="M16" s="75">
        <f>SUM(M14:M15)</f>
        <v>7455</v>
      </c>
      <c r="N16" s="74">
        <f>SUM(N14:N15)</f>
        <v>16507.5</v>
      </c>
    </row>
    <row r="17" spans="1:14">
      <c r="A17" s="16">
        <v>13</v>
      </c>
      <c r="B17" s="17" t="s">
        <v>111</v>
      </c>
      <c r="C17" s="18" t="s">
        <v>111</v>
      </c>
      <c r="D17" s="19" t="e">
        <f t="shared" si="0"/>
        <v>#VALUE!</v>
      </c>
      <c r="E17" s="20" t="e">
        <f t="shared" si="1"/>
        <v>#VALUE!</v>
      </c>
      <c r="F17" s="54">
        <v>2</v>
      </c>
      <c r="G17" s="19" t="e">
        <f t="shared" si="2"/>
        <v>#VALUE!</v>
      </c>
      <c r="H17" s="19" t="e">
        <f t="shared" si="3"/>
        <v>#VALUE!</v>
      </c>
      <c r="I17" s="21" t="e">
        <f t="shared" si="4"/>
        <v>#VALUE!</v>
      </c>
      <c r="K17" s="73" t="s">
        <v>311</v>
      </c>
      <c r="L17" s="71"/>
      <c r="M17" s="75"/>
      <c r="N17" s="105">
        <f>L13/N16</f>
        <v>3.0289262456459184E-2</v>
      </c>
    </row>
    <row r="18" spans="1:14">
      <c r="A18" s="16">
        <v>14</v>
      </c>
      <c r="B18" s="17" t="s">
        <v>111</v>
      </c>
      <c r="C18" s="18" t="s">
        <v>111</v>
      </c>
      <c r="D18" s="19" t="e">
        <f t="shared" si="0"/>
        <v>#VALUE!</v>
      </c>
      <c r="E18" s="20" t="e">
        <f t="shared" si="1"/>
        <v>#VALUE!</v>
      </c>
      <c r="F18" s="54">
        <v>2</v>
      </c>
      <c r="G18" s="19" t="e">
        <f t="shared" si="2"/>
        <v>#VALUE!</v>
      </c>
      <c r="H18" s="19" t="e">
        <f t="shared" si="3"/>
        <v>#VALUE!</v>
      </c>
      <c r="I18" s="21" t="e">
        <f t="shared" si="4"/>
        <v>#VALUE!</v>
      </c>
    </row>
    <row r="19" spans="1:14">
      <c r="A19" s="16">
        <v>15</v>
      </c>
      <c r="B19" s="17" t="s">
        <v>111</v>
      </c>
      <c r="C19" s="18" t="s">
        <v>111</v>
      </c>
      <c r="D19" s="19" t="e">
        <f t="shared" si="0"/>
        <v>#VALUE!</v>
      </c>
      <c r="E19" s="20" t="e">
        <f t="shared" si="1"/>
        <v>#VALUE!</v>
      </c>
      <c r="F19" s="54">
        <v>2</v>
      </c>
      <c r="G19" s="19" t="e">
        <f t="shared" si="2"/>
        <v>#VALUE!</v>
      </c>
      <c r="H19" s="19" t="e">
        <f t="shared" si="3"/>
        <v>#VALUE!</v>
      </c>
      <c r="I19" s="21" t="e">
        <f t="shared" si="4"/>
        <v>#VALUE!</v>
      </c>
      <c r="K19" s="106" t="s">
        <v>946</v>
      </c>
    </row>
    <row r="20" spans="1:14">
      <c r="A20" s="16">
        <v>16</v>
      </c>
      <c r="B20" s="17" t="s">
        <v>111</v>
      </c>
      <c r="C20" s="18" t="s">
        <v>111</v>
      </c>
      <c r="D20" s="19" t="e">
        <f t="shared" si="0"/>
        <v>#VALUE!</v>
      </c>
      <c r="E20" s="20" t="e">
        <f t="shared" si="1"/>
        <v>#VALUE!</v>
      </c>
      <c r="F20" s="54">
        <v>2</v>
      </c>
      <c r="G20" s="19" t="e">
        <f t="shared" si="2"/>
        <v>#VALUE!</v>
      </c>
      <c r="H20" s="19" t="e">
        <f t="shared" si="3"/>
        <v>#VALUE!</v>
      </c>
      <c r="I20" s="21" t="e">
        <f t="shared" si="4"/>
        <v>#VALUE!</v>
      </c>
      <c r="K20" s="197" t="s">
        <v>185</v>
      </c>
      <c r="L20" s="197" t="s">
        <v>186</v>
      </c>
      <c r="M20" s="197" t="s">
        <v>297</v>
      </c>
      <c r="N20" s="197" t="s">
        <v>188</v>
      </c>
    </row>
    <row r="21" spans="1:14">
      <c r="A21" s="16">
        <v>17</v>
      </c>
      <c r="B21" s="17" t="s">
        <v>111</v>
      </c>
      <c r="C21" s="18" t="s">
        <v>111</v>
      </c>
      <c r="D21" s="19" t="e">
        <f t="shared" si="0"/>
        <v>#VALUE!</v>
      </c>
      <c r="E21" s="20" t="e">
        <f t="shared" si="1"/>
        <v>#VALUE!</v>
      </c>
      <c r="F21" s="54">
        <v>2</v>
      </c>
      <c r="G21" s="19" t="e">
        <f t="shared" si="2"/>
        <v>#VALUE!</v>
      </c>
      <c r="H21" s="19" t="e">
        <f t="shared" si="3"/>
        <v>#VALUE!</v>
      </c>
      <c r="I21" s="21" t="e">
        <f t="shared" si="4"/>
        <v>#VALUE!</v>
      </c>
      <c r="K21" s="72" t="s">
        <v>312</v>
      </c>
      <c r="L21" s="78">
        <v>219</v>
      </c>
      <c r="M21" s="71"/>
      <c r="N21" s="71"/>
    </row>
    <row r="22" spans="1:14">
      <c r="A22" s="16">
        <v>18</v>
      </c>
      <c r="B22" s="17" t="s">
        <v>111</v>
      </c>
      <c r="C22" s="18" t="s">
        <v>111</v>
      </c>
      <c r="D22" s="19" t="e">
        <f t="shared" si="0"/>
        <v>#VALUE!</v>
      </c>
      <c r="E22" s="20" t="e">
        <f t="shared" si="1"/>
        <v>#VALUE!</v>
      </c>
      <c r="F22" s="54">
        <v>2</v>
      </c>
      <c r="G22" s="19" t="e">
        <f t="shared" si="2"/>
        <v>#VALUE!</v>
      </c>
      <c r="H22" s="19" t="e">
        <f t="shared" si="3"/>
        <v>#VALUE!</v>
      </c>
      <c r="I22" s="21" t="e">
        <f t="shared" si="4"/>
        <v>#VALUE!</v>
      </c>
      <c r="K22" s="72" t="s">
        <v>298</v>
      </c>
      <c r="L22" s="78">
        <v>2</v>
      </c>
      <c r="M22" s="71"/>
      <c r="N22" s="71"/>
    </row>
    <row r="23" spans="1:14">
      <c r="A23" s="16">
        <v>19</v>
      </c>
      <c r="B23" s="17" t="s">
        <v>111</v>
      </c>
      <c r="C23" s="18" t="s">
        <v>111</v>
      </c>
      <c r="D23" s="19" t="e">
        <f t="shared" si="0"/>
        <v>#VALUE!</v>
      </c>
      <c r="E23" s="20" t="e">
        <f t="shared" si="1"/>
        <v>#VALUE!</v>
      </c>
      <c r="F23" s="54">
        <v>2</v>
      </c>
      <c r="G23" s="19" t="e">
        <f t="shared" si="2"/>
        <v>#VALUE!</v>
      </c>
      <c r="H23" s="19" t="e">
        <f t="shared" si="3"/>
        <v>#VALUE!</v>
      </c>
      <c r="I23" s="21" t="e">
        <f t="shared" si="4"/>
        <v>#VALUE!</v>
      </c>
      <c r="K23" s="72" t="s">
        <v>313</v>
      </c>
      <c r="L23" s="78">
        <v>200</v>
      </c>
      <c r="M23" s="71"/>
      <c r="N23" s="71"/>
    </row>
    <row r="24" spans="1:14">
      <c r="A24" s="16">
        <v>20</v>
      </c>
      <c r="B24" s="17" t="s">
        <v>111</v>
      </c>
      <c r="C24" s="18" t="s">
        <v>111</v>
      </c>
      <c r="D24" s="19" t="e">
        <f t="shared" si="0"/>
        <v>#VALUE!</v>
      </c>
      <c r="E24" s="20" t="e">
        <f t="shared" si="1"/>
        <v>#VALUE!</v>
      </c>
      <c r="F24" s="54">
        <v>2</v>
      </c>
      <c r="G24" s="19" t="e">
        <f t="shared" si="2"/>
        <v>#VALUE!</v>
      </c>
      <c r="H24" s="19" t="e">
        <f t="shared" si="3"/>
        <v>#VALUE!</v>
      </c>
      <c r="I24" s="21" t="e">
        <f t="shared" si="4"/>
        <v>#VALUE!</v>
      </c>
      <c r="K24" s="72" t="s">
        <v>300</v>
      </c>
      <c r="L24" s="78">
        <v>2</v>
      </c>
      <c r="M24" s="71"/>
      <c r="N24" s="71"/>
    </row>
    <row r="25" spans="1:14">
      <c r="A25" s="16"/>
      <c r="B25" s="17"/>
      <c r="C25" s="18"/>
      <c r="D25" s="19" t="s">
        <v>174</v>
      </c>
      <c r="E25" s="20" t="s">
        <v>174</v>
      </c>
      <c r="F25" s="18"/>
      <c r="G25" s="20"/>
      <c r="H25" s="19"/>
      <c r="I25" s="21"/>
      <c r="K25" s="72" t="s">
        <v>301</v>
      </c>
      <c r="L25" s="78">
        <v>60</v>
      </c>
      <c r="M25" s="71"/>
      <c r="N25" s="71"/>
    </row>
    <row r="26" spans="1:14">
      <c r="K26" s="72" t="s">
        <v>302</v>
      </c>
      <c r="L26" s="78">
        <v>15</v>
      </c>
      <c r="M26" s="71"/>
      <c r="N26" s="71"/>
    </row>
    <row r="27" spans="1:14">
      <c r="K27" s="72" t="s">
        <v>303</v>
      </c>
      <c r="L27" s="78">
        <v>1000</v>
      </c>
      <c r="M27" s="71"/>
      <c r="N27" s="71"/>
    </row>
    <row r="28" spans="1:14" ht="15" thickBot="1">
      <c r="A28" s="11" t="s">
        <v>176</v>
      </c>
      <c r="B28" s="6" t="s">
        <v>175</v>
      </c>
      <c r="C28" s="81"/>
      <c r="D28" s="6"/>
      <c r="E28" s="6"/>
      <c r="F28" s="6"/>
      <c r="G28" s="6"/>
      <c r="K28" s="72" t="s">
        <v>304</v>
      </c>
      <c r="L28" s="78">
        <v>5</v>
      </c>
      <c r="M28" s="71"/>
      <c r="N28" s="71"/>
    </row>
    <row r="29" spans="1:14" ht="18.600000000000001" thickBot="1">
      <c r="A29" s="220" t="s">
        <v>204</v>
      </c>
      <c r="B29" s="221" t="s">
        <v>176</v>
      </c>
      <c r="C29" s="221" t="s">
        <v>205</v>
      </c>
      <c r="D29" s="221" t="s">
        <v>202</v>
      </c>
      <c r="E29" s="221" t="s">
        <v>206</v>
      </c>
      <c r="F29" s="221" t="s">
        <v>234</v>
      </c>
      <c r="G29" s="221" t="s">
        <v>179</v>
      </c>
      <c r="H29" s="221" t="s">
        <v>180</v>
      </c>
      <c r="K29" s="72" t="s">
        <v>305</v>
      </c>
      <c r="L29" s="78">
        <v>75</v>
      </c>
      <c r="M29" s="71"/>
      <c r="N29" s="71"/>
    </row>
    <row r="30" spans="1:14" ht="15" thickBot="1">
      <c r="A30" s="22">
        <v>0</v>
      </c>
      <c r="B30" s="23" t="s">
        <v>181</v>
      </c>
      <c r="C30" s="24">
        <v>14500</v>
      </c>
      <c r="D30" s="24">
        <v>51000</v>
      </c>
      <c r="E30" s="25">
        <v>2</v>
      </c>
      <c r="F30" s="26">
        <f>D30*E30</f>
        <v>102000</v>
      </c>
      <c r="G30" s="27">
        <v>40000</v>
      </c>
      <c r="H30" s="26">
        <f>F30/G30</f>
        <v>2.5499999999999998</v>
      </c>
      <c r="K30" s="72" t="s">
        <v>306</v>
      </c>
      <c r="L30" s="78">
        <v>6000</v>
      </c>
      <c r="M30" s="75"/>
      <c r="N30" s="74"/>
    </row>
    <row r="31" spans="1:14" ht="15" thickBot="1">
      <c r="A31" s="28">
        <v>0</v>
      </c>
      <c r="B31" s="29" t="s">
        <v>182</v>
      </c>
      <c r="C31" s="30">
        <v>34400</v>
      </c>
      <c r="D31" s="30">
        <v>80000</v>
      </c>
      <c r="E31" s="31">
        <v>2</v>
      </c>
      <c r="F31" s="26">
        <f>D31*E31</f>
        <v>160000</v>
      </c>
      <c r="G31" s="32">
        <v>45000</v>
      </c>
      <c r="H31" s="33">
        <f>F31/G31</f>
        <v>3.5555555555555554</v>
      </c>
      <c r="K31" s="72" t="s">
        <v>307</v>
      </c>
      <c r="L31" s="103">
        <v>500</v>
      </c>
      <c r="M31" s="75"/>
      <c r="N31" s="74"/>
    </row>
    <row r="32" spans="1:14" ht="15" thickBot="1">
      <c r="A32" s="34">
        <v>1</v>
      </c>
      <c r="B32" s="80"/>
      <c r="C32" s="36"/>
      <c r="D32" s="37">
        <f>C32-C28</f>
        <v>0</v>
      </c>
      <c r="E32" s="38">
        <v>2</v>
      </c>
      <c r="F32" s="82">
        <f>D32*E32</f>
        <v>0</v>
      </c>
      <c r="G32" s="40"/>
      <c r="H32" s="39" t="e">
        <f>F32/G32</f>
        <v>#DIV/0!</v>
      </c>
      <c r="K32" s="72" t="s">
        <v>308</v>
      </c>
      <c r="L32" s="71"/>
      <c r="M32" s="104">
        <f>(L25-L28)*L23*L22*L21/1000</f>
        <v>4818</v>
      </c>
      <c r="N32" s="76">
        <f>M32*L24</f>
        <v>9636</v>
      </c>
    </row>
    <row r="33" spans="1:14" ht="15" thickBot="1">
      <c r="A33" s="34">
        <v>2</v>
      </c>
      <c r="B33" s="35"/>
      <c r="C33" s="36"/>
      <c r="D33" s="37">
        <f>C33-C32</f>
        <v>0</v>
      </c>
      <c r="E33" s="38">
        <v>2</v>
      </c>
      <c r="F33" s="82">
        <f t="shared" ref="F33:F51" si="5">D33*E33</f>
        <v>0</v>
      </c>
      <c r="G33" s="40"/>
      <c r="H33" s="39" t="e">
        <f>F33/G33</f>
        <v>#DIV/0!</v>
      </c>
      <c r="K33" s="73" t="s">
        <v>309</v>
      </c>
      <c r="L33" s="71"/>
      <c r="M33" s="75"/>
      <c r="N33" s="74">
        <f>(L26/L27-(L29/L30))*L21*L22*L23</f>
        <v>218.99999999999991</v>
      </c>
    </row>
    <row r="34" spans="1:14" ht="15" thickBot="1">
      <c r="A34" s="34">
        <v>3</v>
      </c>
      <c r="B34" s="35" t="s">
        <v>111</v>
      </c>
      <c r="C34" s="36" t="s">
        <v>111</v>
      </c>
      <c r="D34" s="37" t="e">
        <f>C34-C33</f>
        <v>#VALUE!</v>
      </c>
      <c r="E34" s="38">
        <v>2</v>
      </c>
      <c r="F34" s="82" t="e">
        <f t="shared" si="5"/>
        <v>#VALUE!</v>
      </c>
      <c r="G34" s="40"/>
      <c r="H34" s="39" t="e">
        <f t="shared" ref="H34:H51" si="6">F34/G34</f>
        <v>#VALUE!</v>
      </c>
      <c r="K34" s="73" t="s">
        <v>310</v>
      </c>
      <c r="L34" s="71"/>
      <c r="M34" s="75">
        <f>SUM(M32:M33)</f>
        <v>4818</v>
      </c>
      <c r="N34" s="74">
        <f>SUM(N32:N33)</f>
        <v>9855</v>
      </c>
    </row>
    <row r="35" spans="1:14" ht="15" thickBot="1">
      <c r="A35" s="34">
        <v>4</v>
      </c>
      <c r="B35" s="35" t="s">
        <v>111</v>
      </c>
      <c r="C35" s="36" t="s">
        <v>111</v>
      </c>
      <c r="D35" s="37" t="e">
        <f t="shared" ref="D35:D50" si="7">C35-C34</f>
        <v>#VALUE!</v>
      </c>
      <c r="E35" s="38">
        <v>2</v>
      </c>
      <c r="F35" s="82" t="e">
        <f t="shared" si="5"/>
        <v>#VALUE!</v>
      </c>
      <c r="G35" s="40"/>
      <c r="H35" s="39" t="e">
        <f t="shared" si="6"/>
        <v>#VALUE!</v>
      </c>
      <c r="K35" s="73" t="s">
        <v>311</v>
      </c>
      <c r="L35" s="71"/>
      <c r="M35" s="75"/>
      <c r="N35" s="105">
        <f>L31/N34</f>
        <v>5.0735667174023336E-2</v>
      </c>
    </row>
    <row r="36" spans="1:14" ht="15" thickBot="1">
      <c r="A36" s="34">
        <v>5</v>
      </c>
      <c r="B36" s="35" t="s">
        <v>111</v>
      </c>
      <c r="C36" s="36" t="s">
        <v>111</v>
      </c>
      <c r="D36" s="37" t="e">
        <f t="shared" si="7"/>
        <v>#VALUE!</v>
      </c>
      <c r="E36" s="38">
        <v>2</v>
      </c>
      <c r="F36" s="82" t="e">
        <f t="shared" si="5"/>
        <v>#VALUE!</v>
      </c>
      <c r="G36" s="40"/>
      <c r="H36" s="39" t="e">
        <f t="shared" si="6"/>
        <v>#VALUE!</v>
      </c>
    </row>
    <row r="37" spans="1:14" ht="15" thickBot="1">
      <c r="A37" s="34">
        <v>6</v>
      </c>
      <c r="B37" s="35" t="s">
        <v>111</v>
      </c>
      <c r="C37" s="36" t="s">
        <v>111</v>
      </c>
      <c r="D37" s="37" t="e">
        <f t="shared" si="7"/>
        <v>#VALUE!</v>
      </c>
      <c r="E37" s="38">
        <v>2</v>
      </c>
      <c r="F37" s="82" t="e">
        <f t="shared" si="5"/>
        <v>#VALUE!</v>
      </c>
      <c r="G37" s="40"/>
      <c r="H37" s="39" t="e">
        <f t="shared" si="6"/>
        <v>#VALUE!</v>
      </c>
      <c r="K37" s="107" t="s">
        <v>314</v>
      </c>
    </row>
    <row r="38" spans="1:14" ht="15" thickBot="1">
      <c r="A38" s="34">
        <v>7</v>
      </c>
      <c r="B38" s="35" t="s">
        <v>111</v>
      </c>
      <c r="C38" s="36" t="s">
        <v>111</v>
      </c>
      <c r="D38" s="37" t="e">
        <f t="shared" si="7"/>
        <v>#VALUE!</v>
      </c>
      <c r="E38" s="38">
        <v>2</v>
      </c>
      <c r="F38" s="82" t="e">
        <f t="shared" si="5"/>
        <v>#VALUE!</v>
      </c>
      <c r="G38" s="40"/>
      <c r="H38" s="39" t="e">
        <f t="shared" si="6"/>
        <v>#VALUE!</v>
      </c>
      <c r="K38" s="197" t="s">
        <v>185</v>
      </c>
      <c r="L38" s="197" t="s">
        <v>186</v>
      </c>
      <c r="M38" s="197" t="s">
        <v>297</v>
      </c>
      <c r="N38" s="197" t="s">
        <v>188</v>
      </c>
    </row>
    <row r="39" spans="1:14" ht="15" thickBot="1">
      <c r="A39" s="34">
        <v>8</v>
      </c>
      <c r="B39" s="35" t="s">
        <v>111</v>
      </c>
      <c r="C39" s="36" t="s">
        <v>111</v>
      </c>
      <c r="D39" s="37" t="e">
        <f t="shared" si="7"/>
        <v>#VALUE!</v>
      </c>
      <c r="E39" s="38">
        <v>2</v>
      </c>
      <c r="F39" s="82" t="e">
        <f t="shared" si="5"/>
        <v>#VALUE!</v>
      </c>
      <c r="G39" s="40"/>
      <c r="H39" s="39" t="e">
        <f t="shared" si="6"/>
        <v>#VALUE!</v>
      </c>
      <c r="K39" s="72" t="s">
        <v>192</v>
      </c>
      <c r="L39" s="78">
        <v>355</v>
      </c>
      <c r="M39" s="71"/>
      <c r="N39" s="71"/>
    </row>
    <row r="40" spans="1:14" ht="15" thickBot="1">
      <c r="A40" s="34">
        <v>9</v>
      </c>
      <c r="B40" s="35" t="s">
        <v>111</v>
      </c>
      <c r="C40" s="36" t="s">
        <v>111</v>
      </c>
      <c r="D40" s="37" t="e">
        <f t="shared" si="7"/>
        <v>#VALUE!</v>
      </c>
      <c r="E40" s="38">
        <v>2</v>
      </c>
      <c r="F40" s="82" t="e">
        <f t="shared" si="5"/>
        <v>#VALUE!</v>
      </c>
      <c r="G40" s="40"/>
      <c r="H40" s="39" t="e">
        <f t="shared" si="6"/>
        <v>#VALUE!</v>
      </c>
      <c r="K40" s="72" t="s">
        <v>298</v>
      </c>
      <c r="L40" s="78">
        <v>10</v>
      </c>
      <c r="M40" s="71"/>
      <c r="N40" s="71"/>
    </row>
    <row r="41" spans="1:14" ht="15" thickBot="1">
      <c r="A41" s="34">
        <v>10</v>
      </c>
      <c r="B41" s="35" t="s">
        <v>111</v>
      </c>
      <c r="C41" s="36" t="s">
        <v>111</v>
      </c>
      <c r="D41" s="37" t="e">
        <f t="shared" si="7"/>
        <v>#VALUE!</v>
      </c>
      <c r="E41" s="38">
        <v>2</v>
      </c>
      <c r="F41" s="82" t="e">
        <f t="shared" si="5"/>
        <v>#VALUE!</v>
      </c>
      <c r="G41" s="40"/>
      <c r="H41" s="39" t="e">
        <f t="shared" si="6"/>
        <v>#VALUE!</v>
      </c>
      <c r="K41" s="72" t="s">
        <v>299</v>
      </c>
      <c r="L41" s="78">
        <v>50</v>
      </c>
      <c r="M41" s="71"/>
      <c r="N41" s="71"/>
    </row>
    <row r="42" spans="1:14" ht="15" thickBot="1">
      <c r="A42" s="34">
        <v>11</v>
      </c>
      <c r="B42" s="35" t="s">
        <v>111</v>
      </c>
      <c r="C42" s="36" t="s">
        <v>111</v>
      </c>
      <c r="D42" s="37" t="e">
        <f t="shared" si="7"/>
        <v>#VALUE!</v>
      </c>
      <c r="E42" s="38">
        <v>2</v>
      </c>
      <c r="F42" s="82" t="e">
        <f t="shared" si="5"/>
        <v>#VALUE!</v>
      </c>
      <c r="G42" s="40"/>
      <c r="H42" s="39" t="e">
        <f t="shared" si="6"/>
        <v>#VALUE!</v>
      </c>
      <c r="K42" s="72" t="s">
        <v>300</v>
      </c>
      <c r="L42" s="78">
        <v>2</v>
      </c>
      <c r="M42" s="71"/>
      <c r="N42" s="71"/>
    </row>
    <row r="43" spans="1:14" ht="15" thickBot="1">
      <c r="A43" s="34">
        <v>12</v>
      </c>
      <c r="B43" s="35" t="s">
        <v>111</v>
      </c>
      <c r="C43" s="36" t="s">
        <v>111</v>
      </c>
      <c r="D43" s="37" t="e">
        <f t="shared" si="7"/>
        <v>#VALUE!</v>
      </c>
      <c r="E43" s="38">
        <v>2</v>
      </c>
      <c r="F43" s="82" t="e">
        <f t="shared" si="5"/>
        <v>#VALUE!</v>
      </c>
      <c r="G43" s="40"/>
      <c r="H43" s="39" t="e">
        <f t="shared" si="6"/>
        <v>#VALUE!</v>
      </c>
      <c r="K43" s="72" t="s">
        <v>301</v>
      </c>
      <c r="L43" s="78">
        <v>20</v>
      </c>
      <c r="M43" s="71"/>
      <c r="N43" s="71"/>
    </row>
    <row r="44" spans="1:14" ht="15" thickBot="1">
      <c r="A44" s="34">
        <v>13</v>
      </c>
      <c r="B44" s="35" t="s">
        <v>111</v>
      </c>
      <c r="C44" s="36" t="s">
        <v>111</v>
      </c>
      <c r="D44" s="37" t="e">
        <f t="shared" si="7"/>
        <v>#VALUE!</v>
      </c>
      <c r="E44" s="38">
        <v>2</v>
      </c>
      <c r="F44" s="82" t="e">
        <f t="shared" si="5"/>
        <v>#VALUE!</v>
      </c>
      <c r="G44" s="40"/>
      <c r="H44" s="39" t="e">
        <f t="shared" si="6"/>
        <v>#VALUE!</v>
      </c>
      <c r="K44" s="72" t="s">
        <v>315</v>
      </c>
      <c r="L44" s="78">
        <v>0.6</v>
      </c>
      <c r="M44" s="71"/>
      <c r="N44" s="71"/>
    </row>
    <row r="45" spans="1:14" ht="15" thickBot="1">
      <c r="A45" s="34">
        <v>14</v>
      </c>
      <c r="B45" s="35" t="s">
        <v>111</v>
      </c>
      <c r="C45" s="36" t="s">
        <v>111</v>
      </c>
      <c r="D45" s="37" t="e">
        <f t="shared" si="7"/>
        <v>#VALUE!</v>
      </c>
      <c r="E45" s="38">
        <v>2</v>
      </c>
      <c r="F45" s="82" t="e">
        <f t="shared" si="5"/>
        <v>#VALUE!</v>
      </c>
      <c r="G45" s="40"/>
      <c r="H45" s="39" t="e">
        <f t="shared" si="6"/>
        <v>#VALUE!</v>
      </c>
      <c r="K45" s="72" t="s">
        <v>316</v>
      </c>
      <c r="L45" s="78">
        <v>5000</v>
      </c>
      <c r="M45" s="71"/>
      <c r="N45" s="71"/>
    </row>
    <row r="46" spans="1:14" ht="15" thickBot="1">
      <c r="A46" s="34">
        <v>15</v>
      </c>
      <c r="B46" s="35" t="s">
        <v>111</v>
      </c>
      <c r="C46" s="36" t="s">
        <v>111</v>
      </c>
      <c r="D46" s="37" t="e">
        <f t="shared" si="7"/>
        <v>#VALUE!</v>
      </c>
      <c r="E46" s="38">
        <v>2</v>
      </c>
      <c r="F46" s="82" t="e">
        <f t="shared" si="5"/>
        <v>#VALUE!</v>
      </c>
      <c r="G46" s="40"/>
      <c r="H46" s="39" t="e">
        <f t="shared" si="6"/>
        <v>#VALUE!</v>
      </c>
      <c r="K46" s="72" t="s">
        <v>317</v>
      </c>
      <c r="L46" s="103">
        <v>5000</v>
      </c>
      <c r="M46" s="75"/>
      <c r="N46" s="74"/>
    </row>
    <row r="47" spans="1:14" ht="15" thickBot="1">
      <c r="A47" s="34">
        <v>16</v>
      </c>
      <c r="B47" s="35" t="s">
        <v>111</v>
      </c>
      <c r="C47" s="36" t="s">
        <v>111</v>
      </c>
      <c r="D47" s="37" t="e">
        <f t="shared" si="7"/>
        <v>#VALUE!</v>
      </c>
      <c r="E47" s="38">
        <v>2</v>
      </c>
      <c r="F47" s="82" t="e">
        <f t="shared" si="5"/>
        <v>#VALUE!</v>
      </c>
      <c r="G47" s="40"/>
      <c r="H47" s="39" t="e">
        <f t="shared" si="6"/>
        <v>#VALUE!</v>
      </c>
      <c r="K47" s="72" t="s">
        <v>308</v>
      </c>
      <c r="L47" s="71"/>
      <c r="M47" s="104">
        <f>((L39*L40*L41*L43)/1000)*L44</f>
        <v>2130</v>
      </c>
      <c r="N47" s="76">
        <f>M47*L42</f>
        <v>4260</v>
      </c>
    </row>
    <row r="48" spans="1:14" ht="15" thickBot="1">
      <c r="A48" s="34">
        <v>17</v>
      </c>
      <c r="B48" s="35" t="s">
        <v>111</v>
      </c>
      <c r="C48" s="36" t="s">
        <v>111</v>
      </c>
      <c r="D48" s="37" t="e">
        <f t="shared" si="7"/>
        <v>#VALUE!</v>
      </c>
      <c r="E48" s="38">
        <v>2</v>
      </c>
      <c r="F48" s="82" t="e">
        <f t="shared" si="5"/>
        <v>#VALUE!</v>
      </c>
      <c r="G48" s="40"/>
      <c r="H48" s="39" t="e">
        <f t="shared" si="6"/>
        <v>#VALUE!</v>
      </c>
      <c r="K48" s="73" t="s">
        <v>318</v>
      </c>
      <c r="L48" s="71"/>
      <c r="M48" s="75"/>
      <c r="N48" s="105">
        <f>(L45+L46)/N47</f>
        <v>2.347417840375587</v>
      </c>
    </row>
    <row r="49" spans="1:14" ht="15" thickBot="1">
      <c r="A49" s="34">
        <v>18</v>
      </c>
      <c r="B49" s="35" t="s">
        <v>111</v>
      </c>
      <c r="C49" s="36" t="s">
        <v>111</v>
      </c>
      <c r="D49" s="37" t="e">
        <f t="shared" si="7"/>
        <v>#VALUE!</v>
      </c>
      <c r="E49" s="38">
        <v>2</v>
      </c>
      <c r="F49" s="82" t="e">
        <f t="shared" si="5"/>
        <v>#VALUE!</v>
      </c>
      <c r="G49" s="40"/>
      <c r="H49" s="39" t="e">
        <f t="shared" si="6"/>
        <v>#VALUE!</v>
      </c>
      <c r="K49" s="73" t="s">
        <v>319</v>
      </c>
      <c r="L49" s="71"/>
      <c r="M49" s="75"/>
      <c r="N49" s="105">
        <f>N47*10-L45-L46</f>
        <v>32600</v>
      </c>
    </row>
    <row r="50" spans="1:14" ht="15" thickBot="1">
      <c r="A50" s="34">
        <v>19</v>
      </c>
      <c r="B50" s="35" t="s">
        <v>111</v>
      </c>
      <c r="C50" s="36" t="s">
        <v>111</v>
      </c>
      <c r="D50" s="37" t="e">
        <f t="shared" si="7"/>
        <v>#VALUE!</v>
      </c>
      <c r="E50" s="38">
        <v>2</v>
      </c>
      <c r="F50" s="82" t="e">
        <f t="shared" si="5"/>
        <v>#VALUE!</v>
      </c>
      <c r="G50" s="40"/>
      <c r="H50" s="39" t="e">
        <f t="shared" si="6"/>
        <v>#VALUE!</v>
      </c>
    </row>
    <row r="51" spans="1:14" ht="15" thickBot="1">
      <c r="A51" s="34">
        <v>20</v>
      </c>
      <c r="B51" s="35"/>
      <c r="C51" s="36"/>
      <c r="D51" s="37" t="e">
        <f>C51-C50</f>
        <v>#VALUE!</v>
      </c>
      <c r="E51" s="38">
        <v>2</v>
      </c>
      <c r="F51" s="82" t="e">
        <f t="shared" si="5"/>
        <v>#VALUE!</v>
      </c>
      <c r="G51" s="40"/>
      <c r="H51" s="39" t="e">
        <f t="shared" si="6"/>
        <v>#VALUE!</v>
      </c>
    </row>
    <row r="52" spans="1:14" ht="18">
      <c r="A52" s="34" t="s">
        <v>183</v>
      </c>
      <c r="B52" s="41" t="s">
        <v>111</v>
      </c>
      <c r="C52" s="42" t="s">
        <v>111</v>
      </c>
      <c r="D52" s="37" t="e">
        <f>SUM(D32:D51)</f>
        <v>#VALUE!</v>
      </c>
      <c r="E52" s="43"/>
      <c r="F52" s="82" t="e">
        <f>AVERAGE(F32:F50)</f>
        <v>#VALUE!</v>
      </c>
      <c r="G52" s="44" t="e">
        <f>AVERAGE(G32:G51)</f>
        <v>#DIV/0!</v>
      </c>
      <c r="H52" s="39" t="e">
        <f>AVERAGE(H33:H51)</f>
        <v>#DIV/0!</v>
      </c>
    </row>
  </sheetData>
  <customSheetViews>
    <customSheetView guid="{00A825A0-F9D9-45CB-B60E-5152BA520B9A}">
      <selection activeCell="B6" sqref="B6"/>
      <rowBreaks count="1" manualBreakCount="1">
        <brk id="26" max="16383" man="1"/>
      </rowBreaks>
      <pageMargins left="0.7" right="0.7" top="0.75" bottom="0.75" header="0.3" footer="0.3"/>
      <pageSetup paperSize="9" orientation="portrait" r:id="rId1"/>
      <headerFooter>
        <oddHeader>&amp;C7. Energiforbrug</oddHeader>
        <oddFooter>Side &amp;P af &amp;N</oddFooter>
      </headerFooter>
    </customSheetView>
    <customSheetView guid="{507F482F-13C0-4805-AED4-AEDBC347912B}" showPageBreaks="1">
      <selection activeCell="B6" sqref="B6"/>
      <rowBreaks count="1" manualBreakCount="1">
        <brk id="26" max="16383" man="1"/>
      </rowBreaks>
      <pageMargins left="0.7" right="0.7" top="0.75" bottom="0.75" header="0.3" footer="0.3"/>
      <pageSetup paperSize="9" orientation="portrait" r:id="rId2"/>
      <headerFooter>
        <oddHeader>&amp;C7. Energiforbrug</oddHeader>
        <oddFooter>Side &amp;P af &amp;N</oddFooter>
      </headerFooter>
    </customSheetView>
  </customSheetViews>
  <pageMargins left="0.7" right="0.7" top="0.75" bottom="0.75" header="0.3" footer="0.3"/>
  <pageSetup paperSize="9" orientation="portrait" r:id="rId3"/>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4"/>
  <sheetViews>
    <sheetView zoomScaleNormal="100" workbookViewId="0">
      <selection activeCell="A2" sqref="A2:F2"/>
    </sheetView>
  </sheetViews>
  <sheetFormatPr defaultRowHeight="14.4"/>
  <cols>
    <col min="2" max="2" width="11.6640625" customWidth="1"/>
    <col min="3" max="3" width="15.6640625" customWidth="1"/>
    <col min="4" max="4" width="15.44140625" customWidth="1"/>
    <col min="5" max="5" width="11" customWidth="1"/>
  </cols>
  <sheetData>
    <row r="1" spans="1:6">
      <c r="A1" s="11" t="s">
        <v>184</v>
      </c>
      <c r="B1" s="7" t="s">
        <v>210</v>
      </c>
      <c r="C1" s="55">
        <v>40909</v>
      </c>
      <c r="D1" s="6"/>
      <c r="E1" s="53"/>
      <c r="F1" s="6"/>
    </row>
    <row r="2" spans="1:6" ht="18">
      <c r="A2" s="216"/>
      <c r="B2" s="216" t="s">
        <v>166</v>
      </c>
      <c r="C2" s="216" t="s">
        <v>207</v>
      </c>
      <c r="D2" s="216" t="s">
        <v>208</v>
      </c>
      <c r="E2" s="216" t="s">
        <v>169</v>
      </c>
      <c r="F2" s="216" t="s">
        <v>209</v>
      </c>
    </row>
    <row r="3" spans="1:6">
      <c r="A3" s="12">
        <v>0</v>
      </c>
      <c r="B3" s="13">
        <v>40909</v>
      </c>
      <c r="C3" s="14">
        <v>12000</v>
      </c>
      <c r="D3" s="14">
        <v>155000</v>
      </c>
      <c r="E3" s="14">
        <v>30</v>
      </c>
      <c r="F3" s="56">
        <f>C3/D3</f>
        <v>7.7419354838709681E-2</v>
      </c>
    </row>
    <row r="4" spans="1:6">
      <c r="A4" s="12">
        <v>0</v>
      </c>
      <c r="B4" s="13">
        <v>40969</v>
      </c>
      <c r="C4" s="14">
        <v>15000</v>
      </c>
      <c r="D4" s="14">
        <v>300000</v>
      </c>
      <c r="E4" s="14">
        <f>B4-B3</f>
        <v>60</v>
      </c>
      <c r="F4" s="56">
        <f>C4/D4</f>
        <v>0.05</v>
      </c>
    </row>
    <row r="5" spans="1:6">
      <c r="A5" s="16">
        <v>1</v>
      </c>
      <c r="B5" s="17"/>
      <c r="C5" s="18"/>
      <c r="D5" s="54"/>
      <c r="E5" s="20">
        <f>B5-C1</f>
        <v>-40909</v>
      </c>
      <c r="F5" s="57" t="e">
        <f>C5/D5</f>
        <v>#DIV/0!</v>
      </c>
    </row>
    <row r="6" spans="1:6">
      <c r="A6" s="16">
        <v>2</v>
      </c>
      <c r="B6" s="185"/>
      <c r="C6" s="18"/>
      <c r="D6" s="54"/>
      <c r="E6" s="20">
        <f>B6-B5</f>
        <v>0</v>
      </c>
      <c r="F6" s="57" t="e">
        <f t="shared" ref="F6:F23" si="0">C6/D6</f>
        <v>#DIV/0!</v>
      </c>
    </row>
    <row r="7" spans="1:6">
      <c r="A7" s="16">
        <v>3</v>
      </c>
      <c r="B7" s="17" t="s">
        <v>111</v>
      </c>
      <c r="C7" s="18" t="s">
        <v>111</v>
      </c>
      <c r="D7" s="54"/>
      <c r="E7" s="20" t="e">
        <f t="shared" ref="E7:E23" si="1">B7-B6</f>
        <v>#VALUE!</v>
      </c>
      <c r="F7" s="57" t="e">
        <f t="shared" si="0"/>
        <v>#VALUE!</v>
      </c>
    </row>
    <row r="8" spans="1:6">
      <c r="A8" s="16">
        <v>4</v>
      </c>
      <c r="B8" s="17" t="s">
        <v>111</v>
      </c>
      <c r="C8" s="18" t="s">
        <v>111</v>
      </c>
      <c r="D8" s="54"/>
      <c r="E8" s="20" t="e">
        <f t="shared" si="1"/>
        <v>#VALUE!</v>
      </c>
      <c r="F8" s="57" t="e">
        <f t="shared" si="0"/>
        <v>#VALUE!</v>
      </c>
    </row>
    <row r="9" spans="1:6">
      <c r="A9" s="16">
        <v>5</v>
      </c>
      <c r="B9" s="17" t="s">
        <v>111</v>
      </c>
      <c r="C9" s="18" t="s">
        <v>111</v>
      </c>
      <c r="D9" s="54"/>
      <c r="E9" s="20" t="e">
        <f t="shared" si="1"/>
        <v>#VALUE!</v>
      </c>
      <c r="F9" s="57" t="e">
        <f t="shared" si="0"/>
        <v>#VALUE!</v>
      </c>
    </row>
    <row r="10" spans="1:6">
      <c r="A10" s="16">
        <v>6</v>
      </c>
      <c r="B10" s="17" t="s">
        <v>111</v>
      </c>
      <c r="C10" s="18" t="s">
        <v>111</v>
      </c>
      <c r="D10" s="54"/>
      <c r="E10" s="20" t="e">
        <f t="shared" si="1"/>
        <v>#VALUE!</v>
      </c>
      <c r="F10" s="57" t="e">
        <f t="shared" si="0"/>
        <v>#VALUE!</v>
      </c>
    </row>
    <row r="11" spans="1:6">
      <c r="A11" s="16">
        <v>7</v>
      </c>
      <c r="B11" s="17" t="s">
        <v>111</v>
      </c>
      <c r="C11" s="18" t="s">
        <v>111</v>
      </c>
      <c r="D11" s="54"/>
      <c r="E11" s="20" t="e">
        <f t="shared" si="1"/>
        <v>#VALUE!</v>
      </c>
      <c r="F11" s="57" t="e">
        <f t="shared" si="0"/>
        <v>#VALUE!</v>
      </c>
    </row>
    <row r="12" spans="1:6">
      <c r="A12" s="16">
        <v>8</v>
      </c>
      <c r="B12" s="17" t="s">
        <v>111</v>
      </c>
      <c r="C12" s="18" t="s">
        <v>111</v>
      </c>
      <c r="D12" s="54"/>
      <c r="E12" s="20" t="e">
        <f t="shared" si="1"/>
        <v>#VALUE!</v>
      </c>
      <c r="F12" s="57" t="e">
        <f t="shared" si="0"/>
        <v>#VALUE!</v>
      </c>
    </row>
    <row r="13" spans="1:6">
      <c r="A13" s="16">
        <v>9</v>
      </c>
      <c r="B13" s="17" t="s">
        <v>111</v>
      </c>
      <c r="C13" s="18" t="s">
        <v>111</v>
      </c>
      <c r="D13" s="54"/>
      <c r="E13" s="20" t="e">
        <f t="shared" si="1"/>
        <v>#VALUE!</v>
      </c>
      <c r="F13" s="57" t="e">
        <f t="shared" si="0"/>
        <v>#VALUE!</v>
      </c>
    </row>
    <row r="14" spans="1:6">
      <c r="A14" s="16">
        <v>10</v>
      </c>
      <c r="B14" s="17" t="s">
        <v>111</v>
      </c>
      <c r="C14" s="18" t="s">
        <v>111</v>
      </c>
      <c r="D14" s="54"/>
      <c r="E14" s="20" t="e">
        <f t="shared" si="1"/>
        <v>#VALUE!</v>
      </c>
      <c r="F14" s="57" t="e">
        <f t="shared" si="0"/>
        <v>#VALUE!</v>
      </c>
    </row>
    <row r="15" spans="1:6">
      <c r="A15" s="16">
        <v>11</v>
      </c>
      <c r="B15" s="17" t="s">
        <v>111</v>
      </c>
      <c r="C15" s="18" t="s">
        <v>111</v>
      </c>
      <c r="D15" s="54"/>
      <c r="E15" s="20" t="e">
        <f t="shared" si="1"/>
        <v>#VALUE!</v>
      </c>
      <c r="F15" s="57" t="e">
        <f t="shared" si="0"/>
        <v>#VALUE!</v>
      </c>
    </row>
    <row r="16" spans="1:6">
      <c r="A16" s="16">
        <v>13</v>
      </c>
      <c r="B16" s="17" t="s">
        <v>111</v>
      </c>
      <c r="C16" s="18" t="s">
        <v>111</v>
      </c>
      <c r="D16" s="54"/>
      <c r="E16" s="20" t="e">
        <f t="shared" si="1"/>
        <v>#VALUE!</v>
      </c>
      <c r="F16" s="57" t="e">
        <f t="shared" si="0"/>
        <v>#VALUE!</v>
      </c>
    </row>
    <row r="17" spans="1:6">
      <c r="A17" s="16">
        <v>14</v>
      </c>
      <c r="B17" s="17" t="s">
        <v>111</v>
      </c>
      <c r="C17" s="18" t="s">
        <v>111</v>
      </c>
      <c r="D17" s="54"/>
      <c r="E17" s="20" t="e">
        <f t="shared" si="1"/>
        <v>#VALUE!</v>
      </c>
      <c r="F17" s="57" t="e">
        <f t="shared" si="0"/>
        <v>#VALUE!</v>
      </c>
    </row>
    <row r="18" spans="1:6">
      <c r="A18" s="16">
        <v>15</v>
      </c>
      <c r="B18" s="17" t="s">
        <v>111</v>
      </c>
      <c r="C18" s="18" t="s">
        <v>111</v>
      </c>
      <c r="D18" s="54"/>
      <c r="E18" s="20" t="e">
        <f t="shared" si="1"/>
        <v>#VALUE!</v>
      </c>
      <c r="F18" s="57" t="e">
        <f t="shared" si="0"/>
        <v>#VALUE!</v>
      </c>
    </row>
    <row r="19" spans="1:6">
      <c r="A19" s="16">
        <v>16</v>
      </c>
      <c r="B19" s="17" t="s">
        <v>111</v>
      </c>
      <c r="C19" s="18" t="s">
        <v>111</v>
      </c>
      <c r="D19" s="54"/>
      <c r="E19" s="20" t="e">
        <f t="shared" si="1"/>
        <v>#VALUE!</v>
      </c>
      <c r="F19" s="57" t="e">
        <f t="shared" si="0"/>
        <v>#VALUE!</v>
      </c>
    </row>
    <row r="20" spans="1:6">
      <c r="A20" s="16">
        <v>17</v>
      </c>
      <c r="B20" s="17" t="s">
        <v>111</v>
      </c>
      <c r="C20" s="18" t="s">
        <v>111</v>
      </c>
      <c r="D20" s="54"/>
      <c r="E20" s="20" t="e">
        <f t="shared" si="1"/>
        <v>#VALUE!</v>
      </c>
      <c r="F20" s="57" t="e">
        <f t="shared" si="0"/>
        <v>#VALUE!</v>
      </c>
    </row>
    <row r="21" spans="1:6">
      <c r="A21" s="16">
        <v>18</v>
      </c>
      <c r="B21" s="17" t="s">
        <v>111</v>
      </c>
      <c r="C21" s="18" t="s">
        <v>111</v>
      </c>
      <c r="D21" s="54"/>
      <c r="E21" s="20" t="e">
        <f t="shared" si="1"/>
        <v>#VALUE!</v>
      </c>
      <c r="F21" s="57" t="e">
        <f t="shared" si="0"/>
        <v>#VALUE!</v>
      </c>
    </row>
    <row r="22" spans="1:6">
      <c r="A22" s="16">
        <v>19</v>
      </c>
      <c r="B22" s="17" t="s">
        <v>111</v>
      </c>
      <c r="C22" s="18" t="s">
        <v>111</v>
      </c>
      <c r="D22" s="54"/>
      <c r="E22" s="20" t="e">
        <f t="shared" si="1"/>
        <v>#VALUE!</v>
      </c>
      <c r="F22" s="57" t="e">
        <f t="shared" si="0"/>
        <v>#VALUE!</v>
      </c>
    </row>
    <row r="23" spans="1:6">
      <c r="A23" s="16">
        <v>20</v>
      </c>
      <c r="B23" s="17" t="s">
        <v>111</v>
      </c>
      <c r="C23" s="18" t="s">
        <v>111</v>
      </c>
      <c r="D23" s="54"/>
      <c r="E23" s="20" t="e">
        <f t="shared" si="1"/>
        <v>#VALUE!</v>
      </c>
      <c r="F23" s="57" t="e">
        <f t="shared" si="0"/>
        <v>#VALUE!</v>
      </c>
    </row>
    <row r="24" spans="1:6">
      <c r="A24" s="16"/>
      <c r="B24" s="17"/>
      <c r="C24" s="18"/>
      <c r="D24" s="54"/>
      <c r="E24" s="20"/>
      <c r="F24" s="20"/>
    </row>
  </sheetData>
  <customSheetViews>
    <customSheetView guid="{00A825A0-F9D9-45CB-B60E-5152BA520B9A}">
      <selection activeCell="B6" sqref="B6"/>
      <pageMargins left="0.7" right="0.7" top="0.75" bottom="0.75" header="0.3" footer="0.3"/>
      <pageSetup paperSize="9" orientation="portrait" r:id="rId1"/>
      <headerFooter>
        <oddHeader>&amp;C8. Økologiprocent</oddHeader>
        <oddFooter>Side &amp;P af &amp;N</oddFooter>
      </headerFooter>
    </customSheetView>
    <customSheetView guid="{507F482F-13C0-4805-AED4-AEDBC347912B}" showPageBreaks="1">
      <selection activeCell="B6" sqref="B6"/>
      <pageMargins left="0.7" right="0.7" top="0.75" bottom="0.75" header="0.3" footer="0.3"/>
      <pageSetup paperSize="9" orientation="portrait" r:id="rId2"/>
      <headerFooter>
        <oddHeader>&amp;C8. Økologiprocent</oddHeader>
        <oddFooter>Side &amp;P af &amp;N</oddFooter>
      </headerFooter>
    </customSheetView>
  </customSheetViews>
  <pageMargins left="0.7" right="0.7" top="0.75" bottom="0.75" header="0.3" footer="0.3"/>
  <pageSetup paperSize="9" orientation="portrait" r:id="rId3"/>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A. Virksomhedsdata</vt:lpstr>
      <vt:lpstr>B. Kriterier 2022</vt:lpstr>
      <vt:lpstr>C. Introduktion</vt:lpstr>
      <vt:lpstr>1.Miljøledelse</vt:lpstr>
      <vt:lpstr>4.Vandforbrug</vt:lpstr>
      <vt:lpstr>5. Rengøring</vt:lpstr>
      <vt:lpstr>6.Affaldsplan</vt:lpstr>
      <vt:lpstr>7.Energiforbrug</vt:lpstr>
      <vt:lpstr>8. Økologiprocent</vt:lpstr>
      <vt:lpstr>Ændringer i 2022</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2021-10-11T10:38:14Z</cp:lastPrinted>
  <dcterms:created xsi:type="dcterms:W3CDTF">2011-09-26T07:33:02Z</dcterms:created>
  <dcterms:modified xsi:type="dcterms:W3CDTF">2022-05-04T19:25:10Z</dcterms:modified>
</cp:coreProperties>
</file>