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9152" windowHeight="11760" activeTab="1"/>
  </bookViews>
  <sheets>
    <sheet name="A. Virksomhedsdata" sheetId="1" r:id="rId1"/>
    <sheet name="B. Kriterier" sheetId="11" r:id="rId2"/>
    <sheet name="C. Introduktion" sheetId="8" r:id="rId3"/>
    <sheet name="1.Miljøledelse" sheetId="3" r:id="rId4"/>
    <sheet name="4.Vandforbrug" sheetId="4" r:id="rId5"/>
    <sheet name="5. Rengøring" sheetId="9" r:id="rId6"/>
    <sheet name="6.Affaldsplan" sheetId="6" r:id="rId7"/>
    <sheet name="7.Energiforbrug" sheetId="5" r:id="rId8"/>
    <sheet name="8. Økologiprocent" sheetId="7" r:id="rId9"/>
  </sheets>
  <definedNames>
    <definedName name="_xlnm._FilterDatabase" localSheetId="1" hidden="1">'B. Kriterier'!$A$1:$F$32</definedName>
  </definedNames>
  <calcPr calcId="125725"/>
</workbook>
</file>

<file path=xl/calcChain.xml><?xml version="1.0" encoding="utf-8"?>
<calcChain xmlns="http://schemas.openxmlformats.org/spreadsheetml/2006/main">
  <c r="M47" i="5"/>
  <c r="N47" s="1"/>
  <c r="N33"/>
  <c r="M32"/>
  <c r="N32" s="1"/>
  <c r="N15"/>
  <c r="M14"/>
  <c r="N14" s="1"/>
  <c r="F25" i="6"/>
  <c r="G25"/>
  <c r="H25"/>
  <c r="I25"/>
  <c r="E25"/>
  <c r="K5"/>
  <c r="K6"/>
  <c r="K7"/>
  <c r="K8"/>
  <c r="K9"/>
  <c r="K10"/>
  <c r="K11"/>
  <c r="K12"/>
  <c r="K13"/>
  <c r="K14"/>
  <c r="K15"/>
  <c r="K16"/>
  <c r="K17"/>
  <c r="K18"/>
  <c r="K19"/>
  <c r="K22"/>
  <c r="K23"/>
  <c r="K24"/>
  <c r="K4"/>
  <c r="J5"/>
  <c r="J6"/>
  <c r="J7"/>
  <c r="J8"/>
  <c r="J9"/>
  <c r="J10"/>
  <c r="J11"/>
  <c r="J12"/>
  <c r="J13"/>
  <c r="J14"/>
  <c r="J15"/>
  <c r="J16"/>
  <c r="J17"/>
  <c r="J18"/>
  <c r="J19"/>
  <c r="J22"/>
  <c r="J23"/>
  <c r="J24"/>
  <c r="J4"/>
  <c r="H3" i="5"/>
  <c r="I3" s="1"/>
  <c r="G3"/>
  <c r="L82" i="4"/>
  <c r="M82" s="1"/>
  <c r="L81"/>
  <c r="L66"/>
  <c r="M66" s="1"/>
  <c r="L65"/>
  <c r="L67" s="1"/>
  <c r="L69" s="1"/>
  <c r="L49"/>
  <c r="M49" s="1"/>
  <c r="L48"/>
  <c r="M48" s="1"/>
  <c r="M29"/>
  <c r="L29"/>
  <c r="L28"/>
  <c r="M28" s="1"/>
  <c r="L13"/>
  <c r="M13" s="1"/>
  <c r="L12"/>
  <c r="M12" s="1"/>
  <c r="N16" i="5" l="1"/>
  <c r="N17" s="1"/>
  <c r="K25" i="6"/>
  <c r="J25"/>
  <c r="N34" i="5"/>
  <c r="N35" s="1"/>
  <c r="L83" i="4"/>
  <c r="L85" s="1"/>
  <c r="N48" i="5"/>
  <c r="N49"/>
  <c r="M34"/>
  <c r="M16"/>
  <c r="L50" i="4"/>
  <c r="L52" s="1"/>
  <c r="L53" s="1"/>
  <c r="M65"/>
  <c r="M67" s="1"/>
  <c r="M68" s="1"/>
  <c r="M81"/>
  <c r="M83" s="1"/>
  <c r="M84" s="1"/>
  <c r="M50"/>
  <c r="M30"/>
  <c r="M32" s="1"/>
  <c r="L30"/>
  <c r="L32" s="1"/>
  <c r="M14"/>
  <c r="M16" s="1"/>
  <c r="L14"/>
  <c r="L16" s="1"/>
  <c r="E4" i="7"/>
  <c r="F4"/>
  <c r="F3"/>
  <c r="F6"/>
  <c r="F7"/>
  <c r="F8"/>
  <c r="F9"/>
  <c r="F10"/>
  <c r="F11"/>
  <c r="F12"/>
  <c r="F13"/>
  <c r="F14"/>
  <c r="F15"/>
  <c r="F16"/>
  <c r="F17"/>
  <c r="F18"/>
  <c r="F19"/>
  <c r="F20"/>
  <c r="F21"/>
  <c r="F22"/>
  <c r="F23"/>
  <c r="F5"/>
  <c r="E7"/>
  <c r="E8"/>
  <c r="E9"/>
  <c r="E10"/>
  <c r="E11"/>
  <c r="E12"/>
  <c r="E13"/>
  <c r="E14"/>
  <c r="E15"/>
  <c r="E16"/>
  <c r="E17"/>
  <c r="E18"/>
  <c r="E19"/>
  <c r="E20"/>
  <c r="E21"/>
  <c r="E22"/>
  <c r="E23"/>
  <c r="E6"/>
  <c r="E5"/>
  <c r="G52" i="5"/>
  <c r="D51"/>
  <c r="F51" s="1"/>
  <c r="H51" s="1"/>
  <c r="D50"/>
  <c r="F50" s="1"/>
  <c r="H50" s="1"/>
  <c r="D49"/>
  <c r="F49" s="1"/>
  <c r="H49" s="1"/>
  <c r="D48"/>
  <c r="F48" s="1"/>
  <c r="H48" s="1"/>
  <c r="D47"/>
  <c r="F47" s="1"/>
  <c r="H47" s="1"/>
  <c r="D46"/>
  <c r="F46" s="1"/>
  <c r="H46" s="1"/>
  <c r="D45"/>
  <c r="F45" s="1"/>
  <c r="H45" s="1"/>
  <c r="D44"/>
  <c r="F44" s="1"/>
  <c r="H44" s="1"/>
  <c r="D43"/>
  <c r="F43" s="1"/>
  <c r="H43" s="1"/>
  <c r="D42"/>
  <c r="F42" s="1"/>
  <c r="H42" s="1"/>
  <c r="D41"/>
  <c r="F41" s="1"/>
  <c r="H41" s="1"/>
  <c r="D40"/>
  <c r="F40" s="1"/>
  <c r="H40" s="1"/>
  <c r="D39"/>
  <c r="F39" s="1"/>
  <c r="H39" s="1"/>
  <c r="D38"/>
  <c r="F38" s="1"/>
  <c r="H38" s="1"/>
  <c r="D37"/>
  <c r="F37" s="1"/>
  <c r="H37" s="1"/>
  <c r="D36"/>
  <c r="F36" s="1"/>
  <c r="H36" s="1"/>
  <c r="D35"/>
  <c r="F35" s="1"/>
  <c r="H35" s="1"/>
  <c r="D34"/>
  <c r="F34" s="1"/>
  <c r="H34" s="1"/>
  <c r="D33"/>
  <c r="F33" s="1"/>
  <c r="H33" s="1"/>
  <c r="H52" s="1"/>
  <c r="D32"/>
  <c r="F31"/>
  <c r="H31" s="1"/>
  <c r="F30"/>
  <c r="H30" s="1"/>
  <c r="E24"/>
  <c r="D24"/>
  <c r="E23"/>
  <c r="D23"/>
  <c r="E22"/>
  <c r="D22"/>
  <c r="E21"/>
  <c r="D21"/>
  <c r="E20"/>
  <c r="D20"/>
  <c r="E19"/>
  <c r="D19"/>
  <c r="E18"/>
  <c r="D18"/>
  <c r="E17"/>
  <c r="D17"/>
  <c r="E16"/>
  <c r="D16"/>
  <c r="E15"/>
  <c r="D15"/>
  <c r="E14"/>
  <c r="D14"/>
  <c r="E13"/>
  <c r="D13"/>
  <c r="E12"/>
  <c r="D12"/>
  <c r="E11"/>
  <c r="D11"/>
  <c r="E10"/>
  <c r="D10"/>
  <c r="E9"/>
  <c r="D9"/>
  <c r="E8"/>
  <c r="D8"/>
  <c r="E7"/>
  <c r="D7"/>
  <c r="E6"/>
  <c r="D6"/>
  <c r="E4"/>
  <c r="D4"/>
  <c r="G62" i="4"/>
  <c r="E62"/>
  <c r="D61"/>
  <c r="F61" s="1"/>
  <c r="H61" s="1"/>
  <c r="D60"/>
  <c r="F60" s="1"/>
  <c r="H60" s="1"/>
  <c r="D59"/>
  <c r="F59" s="1"/>
  <c r="H59" s="1"/>
  <c r="D58"/>
  <c r="F58" s="1"/>
  <c r="H58" s="1"/>
  <c r="D57"/>
  <c r="F57" s="1"/>
  <c r="H57" s="1"/>
  <c r="D56"/>
  <c r="F56" s="1"/>
  <c r="H56" s="1"/>
  <c r="D55"/>
  <c r="F55" s="1"/>
  <c r="H55" s="1"/>
  <c r="D54"/>
  <c r="F54" s="1"/>
  <c r="H54" s="1"/>
  <c r="D53"/>
  <c r="F53" s="1"/>
  <c r="H53" s="1"/>
  <c r="D52"/>
  <c r="F52" s="1"/>
  <c r="H52" s="1"/>
  <c r="D51"/>
  <c r="F51" s="1"/>
  <c r="H51" s="1"/>
  <c r="D50"/>
  <c r="F50" s="1"/>
  <c r="H50" s="1"/>
  <c r="D49"/>
  <c r="F49" s="1"/>
  <c r="H49" s="1"/>
  <c r="D48"/>
  <c r="F48" s="1"/>
  <c r="H48" s="1"/>
  <c r="D47"/>
  <c r="F47" s="1"/>
  <c r="H47" s="1"/>
  <c r="D46"/>
  <c r="F46" s="1"/>
  <c r="H46" s="1"/>
  <c r="D45"/>
  <c r="F45" s="1"/>
  <c r="H45" s="1"/>
  <c r="D44"/>
  <c r="F44" s="1"/>
  <c r="H44" s="1"/>
  <c r="D43"/>
  <c r="F43" s="1"/>
  <c r="H43" s="1"/>
  <c r="H62" s="1"/>
  <c r="D42"/>
  <c r="F42" s="1"/>
  <c r="D41"/>
  <c r="F41" s="1"/>
  <c r="H41" s="1"/>
  <c r="F40"/>
  <c r="E24"/>
  <c r="D24"/>
  <c r="E23"/>
  <c r="D23"/>
  <c r="E22"/>
  <c r="D22"/>
  <c r="E21"/>
  <c r="D21"/>
  <c r="E20"/>
  <c r="D20"/>
  <c r="E19"/>
  <c r="D19"/>
  <c r="E18"/>
  <c r="D18"/>
  <c r="E17"/>
  <c r="D17"/>
  <c r="E16"/>
  <c r="D16"/>
  <c r="E15"/>
  <c r="D15"/>
  <c r="E14"/>
  <c r="D14"/>
  <c r="E13"/>
  <c r="D13"/>
  <c r="E12"/>
  <c r="D12"/>
  <c r="E11"/>
  <c r="D11"/>
  <c r="E10"/>
  <c r="D10"/>
  <c r="E9"/>
  <c r="D9"/>
  <c r="E8"/>
  <c r="D8"/>
  <c r="E7"/>
  <c r="D7"/>
  <c r="E6"/>
  <c r="D6"/>
  <c r="E4"/>
  <c r="D4"/>
  <c r="G3"/>
  <c r="H3" s="1"/>
  <c r="F3"/>
  <c r="H7" i="5" l="1"/>
  <c r="M69" i="4"/>
  <c r="M85"/>
  <c r="H16" i="5"/>
  <c r="I16" s="1"/>
  <c r="G16"/>
  <c r="G4"/>
  <c r="H4"/>
  <c r="I4" s="1"/>
  <c r="G11"/>
  <c r="H11"/>
  <c r="I11" s="1"/>
  <c r="H13"/>
  <c r="I13" s="1"/>
  <c r="G13"/>
  <c r="G15"/>
  <c r="H15"/>
  <c r="I15" s="1"/>
  <c r="G19"/>
  <c r="H19"/>
  <c r="I19" s="1"/>
  <c r="H21"/>
  <c r="I21" s="1"/>
  <c r="G21"/>
  <c r="G23"/>
  <c r="H23"/>
  <c r="I23" s="1"/>
  <c r="H12"/>
  <c r="I12" s="1"/>
  <c r="G12"/>
  <c r="H20"/>
  <c r="I20" s="1"/>
  <c r="G20"/>
  <c r="G22"/>
  <c r="H22"/>
  <c r="I22" s="1"/>
  <c r="H24"/>
  <c r="I24" s="1"/>
  <c r="G24"/>
  <c r="G14"/>
  <c r="H14"/>
  <c r="I14" s="1"/>
  <c r="G10"/>
  <c r="H10"/>
  <c r="I10" s="1"/>
  <c r="G18"/>
  <c r="H18"/>
  <c r="I18" s="1"/>
  <c r="H9"/>
  <c r="I9" s="1"/>
  <c r="G9"/>
  <c r="H17"/>
  <c r="I17" s="1"/>
  <c r="G17"/>
  <c r="H6"/>
  <c r="I6" s="1"/>
  <c r="G8"/>
  <c r="H8"/>
  <c r="I8" s="1"/>
  <c r="I7"/>
  <c r="G7"/>
  <c r="G6"/>
  <c r="M52" i="4"/>
  <c r="M53" s="1"/>
  <c r="M51"/>
  <c r="M31"/>
  <c r="M15"/>
  <c r="D52" i="5"/>
  <c r="F32"/>
  <c r="F52" s="1"/>
  <c r="D62" i="4"/>
  <c r="G7"/>
  <c r="H7" s="1"/>
  <c r="F15"/>
  <c r="F62"/>
  <c r="F8"/>
  <c r="G10"/>
  <c r="H10" s="1"/>
  <c r="F12"/>
  <c r="H42"/>
  <c r="G15"/>
  <c r="H15" s="1"/>
  <c r="F17"/>
  <c r="F19"/>
  <c r="F23"/>
  <c r="G16"/>
  <c r="H16" s="1"/>
  <c r="F24"/>
  <c r="F7"/>
  <c r="F11"/>
  <c r="F20"/>
  <c r="G8"/>
  <c r="H8" s="1"/>
  <c r="G23"/>
  <c r="H23" s="1"/>
  <c r="F9"/>
  <c r="G18"/>
  <c r="H18" s="1"/>
  <c r="G6"/>
  <c r="H6" s="1"/>
  <c r="G11"/>
  <c r="H11" s="1"/>
  <c r="F13"/>
  <c r="G20"/>
  <c r="H20" s="1"/>
  <c r="G22"/>
  <c r="H22" s="1"/>
  <c r="F4"/>
  <c r="G12"/>
  <c r="H12" s="1"/>
  <c r="G14"/>
  <c r="H14" s="1"/>
  <c r="F16"/>
  <c r="G19"/>
  <c r="H19" s="1"/>
  <c r="F21"/>
  <c r="G24"/>
  <c r="H24" s="1"/>
  <c r="G4"/>
  <c r="H4" s="1"/>
  <c r="F6"/>
  <c r="G9"/>
  <c r="H9" s="1"/>
  <c r="F10"/>
  <c r="G13"/>
  <c r="H13" s="1"/>
  <c r="F14"/>
  <c r="G17"/>
  <c r="H17" s="1"/>
  <c r="F18"/>
  <c r="G21"/>
  <c r="H21" s="1"/>
  <c r="F22"/>
  <c r="H32" i="5" l="1"/>
</calcChain>
</file>

<file path=xl/sharedStrings.xml><?xml version="1.0" encoding="utf-8"?>
<sst xmlns="http://schemas.openxmlformats.org/spreadsheetml/2006/main" count="1236" uniqueCount="439">
  <si>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</si>
  <si>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</si>
  <si>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</si>
  <si>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</si>
  <si>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</si>
  <si>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</si>
  <si>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</si>
  <si>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</si>
  <si>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</si>
  <si>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</si>
  <si>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</si>
  <si>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</si>
  <si>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</si>
  <si>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</si>
  <si>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</si>
  <si>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</si>
  <si>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</si>
  <si>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</si>
  <si>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</si>
  <si>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</si>
  <si>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</si>
  <si>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</si>
  <si>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</si>
  <si>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</si>
  <si>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</si>
  <si>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</si>
  <si>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</si>
  <si>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</si>
  <si>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</si>
  <si>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</si>
  <si>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</si>
  <si>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</si>
  <si>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</si>
  <si>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</si>
  <si>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</si>
  <si>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</si>
  <si>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</si>
  <si>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</si>
  <si>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</si>
  <si>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</si>
  <si>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</si>
  <si>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</si>
  <si>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</si>
  <si>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</si>
  <si>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</si>
  <si>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</si>
  <si>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</si>
  <si>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</si>
  <si>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</si>
  <si>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</si>
  <si>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</si>
  <si>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</si>
  <si>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</si>
  <si>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</si>
  <si>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</si>
  <si>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</si>
  <si>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</si>
  <si>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</si>
  <si>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</si>
  <si>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</si>
  <si>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</si>
  <si>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Personaleinddragelse</t>
  </si>
  <si>
    <t>Affald</t>
  </si>
  <si>
    <t>Energi</t>
  </si>
  <si>
    <t>Fødevarer</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</si>
  <si>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</si>
  <si>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</si>
  <si>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</si>
  <si>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</si>
  <si>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</si>
  <si>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</si>
  <si>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</si>
  <si>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</si>
  <si>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</si>
  <si>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</si>
  <si>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</si>
  <si>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</si>
  <si>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</si>
  <si>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</si>
  <si>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</si>
  <si>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</si>
  <si>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</si>
  <si>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</si>
  <si>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</si>
  <si>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</si>
  <si>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</si>
  <si>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</si>
  <si>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</si>
  <si>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</si>
  <si>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</si>
  <si>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</si>
  <si>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</si>
  <si>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</si>
  <si>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</si>
  <si>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</si>
  <si>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</si>
  <si>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</si>
  <si>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</si>
  <si>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</si>
  <si>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</si>
  <si>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</si>
  <si>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</si>
  <si>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</si>
  <si>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</si>
  <si>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</si>
  <si>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</si>
  <si>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</si>
  <si>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</si>
  <si>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</si>
  <si>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</si>
  <si>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</si>
  <si>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</si>
  <si>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</si>
  <si>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</si>
  <si>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</si>
  <si>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</si>
  <si>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</si>
  <si>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</si>
  <si>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</si>
  <si>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</si>
  <si>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</si>
  <si>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</si>
  <si>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</si>
  <si>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</si>
  <si>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</si>
  <si>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</si>
  <si>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</si>
  <si>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</si>
  <si>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</si>
  <si>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</si>
  <si>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</si>
  <si>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</si>
  <si>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</si>
  <si>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</si>
  <si>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</si>
  <si>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</si>
  <si>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</si>
  <si>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</si>
  <si>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</si>
  <si>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</si>
  <si>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</si>
  <si>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</si>
  <si>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</si>
  <si>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</si>
  <si>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</si>
  <si>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</si>
  <si>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</si>
  <si>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</si>
  <si>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</si>
  <si>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</si>
  <si>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</si>
  <si>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</si>
  <si>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</si>
  <si>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</si>
  <si>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</si>
  <si>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</si>
  <si>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</si>
  <si>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</si>
  <si>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</si>
  <si>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</si>
  <si>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</si>
  <si>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</si>
  <si>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</si>
  <si>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</si>
  <si>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</si>
  <si>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</si>
  <si>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</si>
  <si>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</si>
  <si>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</si>
  <si>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</si>
  <si>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</si>
  <si>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</si>
  <si>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</si>
  <si>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</si>
  <si>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</si>
  <si>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</si>
  <si>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</si>
  <si>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</si>
  <si>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</si>
  <si>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</si>
  <si>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</si>
  <si>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</si>
  <si>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</si>
  <si>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</si>
  <si>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</si>
  <si>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</si>
  <si>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</si>
  <si>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</si>
  <si>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</si>
  <si>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</si>
  <si>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</si>
  <si>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</si>
  <si>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</si>
  <si>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</si>
  <si>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</si>
  <si>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</si>
  <si>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</si>
  <si>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</si>
  <si>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</si>
  <si>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</si>
  <si>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</si>
  <si>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</si>
  <si>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</si>
  <si>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</si>
  <si>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</si>
  <si>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</si>
  <si>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</si>
  <si>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</si>
  <si>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</si>
  <si>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</si>
  <si>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</si>
  <si>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</si>
  <si>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</si>
  <si>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</si>
  <si>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</si>
  <si>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</si>
  <si>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</si>
  <si>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</si>
  <si>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</si>
  <si>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</si>
  <si>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</si>
  <si>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</si>
  <si>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</si>
  <si>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</si>
  <si>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</si>
  <si>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</si>
  <si>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</si>
  <si>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</si>
  <si>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</si>
  <si>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</si>
  <si>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</si>
  <si>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</si>
  <si>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</si>
  <si>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</si>
  <si>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</si>
  <si>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</si>
  <si>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</si>
  <si>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</si>
  <si>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</si>
  <si>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</si>
  <si>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</si>
  <si>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</si>
  <si>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</si>
  <si>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</si>
  <si>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</si>
  <si>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</si>
  <si>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</si>
  <si>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</si>
  <si>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</si>
  <si>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</si>
  <si>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</si>
  <si>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</si>
  <si>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</si>
  <si>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</si>
  <si>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</si>
  <si>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</si>
  <si>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</si>
  <si>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</si>
  <si>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</si>
  <si>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</si>
  <si>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</si>
  <si>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</si>
  <si>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</si>
  <si>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</si>
  <si>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</si>
  <si>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</si>
  <si>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</si>
  <si>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</si>
  <si>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</si>
  <si>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</si>
  <si>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</si>
  <si>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</si>
  <si>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</si>
  <si>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</si>
  <si>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</si>
  <si>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</si>
  <si>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</si>
  <si>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</si>
  <si>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</si>
  <si>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</si>
  <si>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</si>
  <si>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</si>
  <si>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</si>
  <si>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</si>
  <si>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</si>
  <si>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</si>
  <si>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</si>
  <si>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</si>
  <si>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</si>
  <si>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</si>
  <si>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</si>
  <si>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</si>
  <si>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</si>
  <si>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</si>
  <si>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</si>
  <si>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</si>
  <si>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</si>
  <si>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</si>
  <si>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</si>
  <si>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</si>
  <si>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</si>
  <si>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</si>
  <si>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</si>
  <si>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</si>
  <si>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</si>
  <si>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</si>
  <si>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</si>
  <si>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</si>
  <si>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</si>
  <si>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</si>
  <si>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</si>
  <si>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</si>
  <si>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</si>
  <si>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</si>
  <si>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</si>
  <si>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</si>
  <si>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</si>
  <si>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</si>
  <si>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</si>
  <si>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</si>
  <si>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</si>
  <si>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</si>
  <si>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</si>
  <si>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</si>
  <si>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</si>
  <si>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</si>
  <si>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</si>
  <si>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</si>
  <si>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</si>
  <si>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</si>
  <si>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</si>
  <si>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</si>
  <si>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</si>
  <si>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</si>
  <si>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</si>
  <si>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</si>
  <si>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</si>
  <si>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</si>
  <si>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Hvordan får jeg adgang til Keysite?</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</si>
  <si>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</si>
  <si>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</si>
  <si>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</si>
  <si>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</si>
  <si>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</si>
  <si>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</si>
  <si>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7.31.1</t>
  </si>
  <si>
    <t>7.43</t>
  </si>
  <si>
    <t>8.3.1</t>
  </si>
  <si>
    <t>8.3.2</t>
  </si>
  <si>
    <t>Andel økologi</t>
  </si>
  <si>
    <t>6.10</t>
  </si>
  <si>
    <t>8.3</t>
  </si>
  <si>
    <t>8.4</t>
  </si>
  <si>
    <t>8.10</t>
  </si>
  <si>
    <t>Virksomheden har en CSR-politik, som dækker menneskerettigheder, arbejdsforhold, miljø og anti-korruption</t>
  </si>
  <si>
    <t>CSR-politik</t>
  </si>
  <si>
    <t>Ordentlig sortering af almindeligt affald</t>
  </si>
  <si>
    <t>Årstal</t>
  </si>
  <si>
    <t>20XX</t>
  </si>
  <si>
    <t>1.7</t>
  </si>
  <si>
    <t>CO2-aftryk</t>
  </si>
  <si>
    <t xml:space="preserve">Virksomheden måler sit CO2 fodaftryk med anerkendt målingsværktøj. </t>
  </si>
  <si>
    <t>2 point</t>
  </si>
  <si>
    <t>2.4</t>
  </si>
  <si>
    <t>Rengøringsprocedure</t>
  </si>
  <si>
    <t>Rengøringspersonalet kender til virksomhedens procedure for sortering af affald og skift af håndklæder og linned.</t>
  </si>
  <si>
    <t>Virksomheden skal følge affaldsbekendtgørelsen og kommunens erhvervsaffaldsregulativ og sortere mest muligt af affaldet til genanvendelse.
Det sorteres typisk i pant emballage, papir, pap, glas/flasker, dåser/metal, plast, porcelæn, elektronik, organisk affald, fritureolie samt restaffald.</t>
  </si>
  <si>
    <t>7.18</t>
  </si>
  <si>
    <t>Grøn energi</t>
  </si>
  <si>
    <t>Virksomheden køber branchedeklarerede elprodukter med klimavalg</t>
  </si>
  <si>
    <t>7.25</t>
  </si>
  <si>
    <t>Behovsstyret emhætte</t>
  </si>
  <si>
    <t>Køkkenets emhætter er udstyret med automatisk behovsstyring fx med infrarød måler.</t>
  </si>
  <si>
    <t>Virksomheden har ikke minibarer.</t>
  </si>
  <si>
    <t>90 % af virksomhedens belysning er energieffektiv.</t>
  </si>
  <si>
    <t>Virksomheden har over 20 % økologisk fødevare (minus alkoholiske drikke og sodavand).</t>
  </si>
  <si>
    <t xml:space="preserve">Virksomheden har det økologiske spisemærke i bronze
</t>
  </si>
  <si>
    <t>Virksomheden har det økologiske spisemærke i sølv</t>
  </si>
  <si>
    <t>Virksomheden har det økologiske spisemærke i guld.</t>
  </si>
  <si>
    <t>Mærkede produkter</t>
  </si>
  <si>
    <t xml:space="preserve">Virksomheden bruger dagligt FairTrade-, MSC-, ASC-, og Frilandsmærkede produkter. </t>
  </si>
  <si>
    <t>8.11</t>
  </si>
  <si>
    <t>Madspild</t>
  </si>
  <si>
    <t xml:space="preserve">Virksomheden har en procedure for at måle og nedbringe madspild. </t>
  </si>
  <si>
    <t>8.12</t>
  </si>
  <si>
    <t>Minimere kødforbrug</t>
  </si>
  <si>
    <t xml:space="preserve">Virksomheden tilbyder vegetarmad eller har Nøglehullet, som er med til at minimere kødforbruget. </t>
  </si>
  <si>
    <t>8.13</t>
  </si>
  <si>
    <t>Årstiden og lokale råvarer</t>
  </si>
  <si>
    <t>Virksomheden har en procedure for at benytte årstidens-,  lokale- og andre råvarer,  som medfører en mindre miljøbelastning.</t>
  </si>
  <si>
    <t>8.14</t>
  </si>
  <si>
    <t>Information til gæsten</t>
  </si>
  <si>
    <t>Virksomheden kommunikerer til gæsten, hvordan de tilbereder mere miljøvenligt mad.</t>
  </si>
  <si>
    <t>CSR</t>
  </si>
  <si>
    <t>13.1</t>
  </si>
  <si>
    <t>Lovgivning</t>
  </si>
  <si>
    <t>Virksomheden opfylder international, national og lokal lovgivning indenfor miljø, sundhed, sikkerhed og arbejdskraft.</t>
  </si>
  <si>
    <t>13.2</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</si>
  <si>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</si>
  <si>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</si>
  <si>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</si>
  <si>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</si>
  <si>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</si>
  <si>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</si>
  <si>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</si>
  <si>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</si>
  <si>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</si>
  <si>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</si>
  <si>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</si>
  <si>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</si>
  <si>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</si>
  <si>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Virksomheden deltager i udarbejdelsen af  retningslinjer for beskyttelse af nærområdet i samarbejde med lokalsamfundet.</t>
  </si>
  <si>
    <t>13.8</t>
  </si>
  <si>
    <t>Truede arter</t>
  </si>
  <si>
    <t>Virksomheden sælger, udveksler eller viser ikke truede planter og dyr samt historiske og arkæologiske genstande med mindre det er i overensstemmelse med loven.</t>
  </si>
  <si>
    <t>13.9</t>
  </si>
  <si>
    <t>Donation</t>
  </si>
  <si>
    <t>Materiale, møbler og genstande, der ikke længere anvendes, indsamles og doneres til velgørende organisationer.</t>
  </si>
  <si>
    <t>Har ikke minibar</t>
  </si>
  <si>
    <t>Økologisk spisemærke - bronze</t>
  </si>
  <si>
    <t>Økologisk spisemærke -
sølv</t>
  </si>
  <si>
    <t>Økologisk spisemærke - 
guld</t>
  </si>
  <si>
    <t>Når I er klar</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</si>
  <si>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Key.</t>
  </si>
  <si>
    <t>De ark, som er farvet grønt "Virksomhedsdata" og "Kriterier" skal udfyldes. De resterende ark markeret med blåt er til eget brug for overblik og inspiration.</t>
  </si>
  <si>
    <t>Svar ja, nej og ikke relevant i kolonne "E" i skema B og uddyb i kolonne "F". I kolonne "G" kan i samtælle jeres pointkriterier.</t>
  </si>
  <si>
    <t>I skal udfylde så meget I kan.</t>
  </si>
  <si>
    <t>Hvad betyder nummereringen fx 1.2</t>
  </si>
  <si>
    <r>
      <t>Nummereringen er til brug for en database. "8.1" henviser til kriterienummeret, mens det sidste tal "8.1.</t>
    </r>
    <r>
      <rPr>
        <b/>
        <sz val="8"/>
        <color theme="1"/>
        <rFont val="Verdana"/>
        <family val="2"/>
      </rPr>
      <t>2</t>
    </r>
    <r>
      <rPr>
        <sz val="8"/>
        <color theme="1"/>
        <rFont val="Verdana"/>
        <family val="2"/>
      </rPr>
      <t>" viser hvilket antal spørgsmål, der er inden for dette kriterium.</t>
    </r>
  </si>
  <si>
    <t>Virksomheden skal sammenlagt opnå 30 % af pointene, hvilket svarer til omkring 40 point</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</si>
  <si>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</si>
  <si>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</si>
  <si>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</si>
  <si>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</si>
  <si>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I skal svarer, hvad I forventer at være klar ved tildeling. I kan fx ikke opsætte Green Key information jf. punkt 3, men så svarer i "Ja" og i kommentarfeltet skriver I fx "Opsættes ved tildeling etc."</t>
  </si>
  <si>
    <t>Frist?</t>
  </si>
  <si>
    <t xml:space="preserve">Pointkriterium 
4 point </t>
  </si>
  <si>
    <t>90 % er lavenergibelysning</t>
  </si>
  <si>
    <r>
      <t>Virksomheden bruger ikke børnearbejde og har ligestilling i forbindelse med ansættelser.</t>
    </r>
    <r>
      <rPr>
        <sz val="8"/>
        <color rgb="FFFF0000"/>
        <rFont val="Verdana"/>
        <family val="2"/>
      </rPr>
      <t/>
    </r>
  </si>
</sst>
</file>

<file path=xl/styles.xml><?xml version="1.0" encoding="utf-8"?>
<styleSheet xmlns="http://schemas.openxmlformats.org/spreadsheetml/2006/main">
  <numFmts count="1">
    <numFmt numFmtId="164" formatCode="&quot;kr.&quot;\ #,##0"/>
  </numFmts>
  <fonts count="22">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11"/>
      <color rgb="FF006100"/>
      <name val="Calibri"/>
      <family val="2"/>
      <scheme val="minor"/>
    </font>
    <font>
      <sz val="11"/>
      <color rgb="FF9C6500"/>
      <name val="Calibri"/>
      <family val="2"/>
      <scheme val="minor"/>
    </font>
    <font>
      <sz val="8"/>
      <color rgb="FFFF0000"/>
      <name val="Verdana"/>
      <family val="2"/>
    </font>
  </fonts>
  <fills count="17">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C6EFCE"/>
      </patternFill>
    </fill>
    <fill>
      <patternFill patternType="solid">
        <fgColor rgb="FFFFEB9C"/>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9" fillId="15" borderId="0" applyNumberFormat="0" applyBorder="0" applyAlignment="0" applyProtection="0"/>
    <xf numFmtId="0" fontId="20" fillId="16" borderId="0" applyNumberFormat="0" applyBorder="0" applyAlignment="0" applyProtection="0"/>
  </cellStyleXfs>
  <cellXfs count="192">
    <xf numFmtId="0" fontId="0" fillId="0" borderId="0" xfId="0"/>
    <xf numFmtId="0" fontId="1" fillId="2" borderId="1" xfId="0" applyFont="1" applyFill="1" applyBorder="1" applyAlignment="1">
      <alignment vertical="top" wrapText="1"/>
    </xf>
    <xf numFmtId="0" fontId="1" fillId="2" borderId="2" xfId="0" applyFont="1" applyFill="1" applyBorder="1" applyAlignment="1">
      <alignment vertical="top"/>
    </xf>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1" fillId="2" borderId="3" xfId="0" applyFont="1" applyFill="1" applyBorder="1" applyAlignment="1">
      <alignment vertical="top" wrapText="1"/>
    </xf>
    <xf numFmtId="0" fontId="1" fillId="2"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NumberFormat="1"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NumberFormat="1"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NumberFormat="1"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0" fontId="0" fillId="0" borderId="0" xfId="0" applyFill="1"/>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4" fillId="0" borderId="14" xfId="0" applyFont="1" applyBorder="1"/>
    <xf numFmtId="0" fontId="2" fillId="0" borderId="14" xfId="0" applyFont="1" applyBorder="1"/>
    <xf numFmtId="0" fontId="4" fillId="12" borderId="14" xfId="0" applyFont="1" applyFill="1" applyBorder="1"/>
    <xf numFmtId="0" fontId="2" fillId="12" borderId="14" xfId="0" applyFont="1" applyFill="1" applyBorder="1"/>
    <xf numFmtId="0" fontId="1" fillId="2"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5"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0" fontId="1" fillId="2" borderId="14" xfId="0" applyFont="1" applyFill="1" applyBorder="1" applyAlignment="1">
      <alignment vertical="top" wrapText="1"/>
    </xf>
    <xf numFmtId="0" fontId="1" fillId="2" borderId="14" xfId="0" applyFont="1" applyFill="1" applyBorder="1" applyAlignment="1">
      <alignment vertical="top"/>
    </xf>
    <xf numFmtId="0" fontId="3" fillId="2" borderId="14" xfId="0" applyFont="1" applyFill="1" applyBorder="1" applyAlignment="1">
      <alignment vertical="top" wrapText="1"/>
    </xf>
    <xf numFmtId="0" fontId="3" fillId="2" borderId="14" xfId="0" applyFont="1" applyFill="1" applyBorder="1" applyAlignment="1">
      <alignment horizontal="center" vertical="top" wrapText="1"/>
    </xf>
    <xf numFmtId="14" fontId="2" fillId="0" borderId="0" xfId="0" applyNumberFormat="1" applyFont="1" applyFill="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0" borderId="0" xfId="0" applyFont="1" applyFill="1"/>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0" fontId="2" fillId="3" borderId="14" xfId="0" applyFont="1" applyFill="1" applyBorder="1" applyAlignment="1">
      <alignment vertical="top" wrapText="1"/>
    </xf>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1" fontId="9" fillId="0" borderId="14" xfId="0" applyNumberFormat="1" applyFont="1" applyFill="1" applyBorder="1" applyAlignment="1">
      <alignment horizontal="left" vertical="top" wrapText="1"/>
    </xf>
    <xf numFmtId="0" fontId="1" fillId="0" borderId="0" xfId="0" applyFont="1" applyFill="1"/>
    <xf numFmtId="0" fontId="1" fillId="2" borderId="2" xfId="0" applyFont="1" applyFill="1" applyBorder="1" applyAlignment="1">
      <alignment horizontal="left" vertical="top"/>
    </xf>
    <xf numFmtId="0" fontId="2" fillId="4" borderId="4" xfId="0" applyFont="1" applyFill="1" applyBorder="1" applyAlignment="1">
      <alignment horizontal="left" vertical="top" wrapText="1"/>
    </xf>
    <xf numFmtId="0" fontId="1" fillId="2" borderId="4" xfId="0" applyFont="1" applyFill="1" applyBorder="1" applyAlignment="1">
      <alignment horizontal="left" vertical="top"/>
    </xf>
    <xf numFmtId="0" fontId="0" fillId="4" borderId="4" xfId="0" applyFill="1" applyBorder="1" applyAlignment="1">
      <alignment horizontal="left" vertical="top"/>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7" fillId="13" borderId="14" xfId="0" applyFont="1" applyFill="1" applyBorder="1" applyAlignment="1">
      <alignment vertical="top" wrapText="1"/>
    </xf>
    <xf numFmtId="0" fontId="7" fillId="13" borderId="14" xfId="2" applyFont="1" applyFill="1" applyBorder="1" applyAlignment="1">
      <alignment vertical="top" wrapText="1"/>
    </xf>
    <xf numFmtId="0" fontId="7" fillId="13" borderId="14" xfId="1" applyFont="1" applyFill="1" applyBorder="1" applyAlignment="1">
      <alignment vertical="top" wrapText="1"/>
    </xf>
    <xf numFmtId="0" fontId="7" fillId="13" borderId="16" xfId="1" applyFont="1" applyFill="1" applyBorder="1" applyAlignment="1">
      <alignment vertical="top" wrapText="1"/>
    </xf>
    <xf numFmtId="0" fontId="7" fillId="13" borderId="14" xfId="1" applyFont="1" applyFill="1" applyBorder="1" applyAlignment="1">
      <alignment vertical="top"/>
    </xf>
    <xf numFmtId="0" fontId="7" fillId="3" borderId="14" xfId="0" applyFont="1" applyFill="1" applyBorder="1" applyAlignment="1">
      <alignment vertical="top" wrapText="1"/>
    </xf>
    <xf numFmtId="0" fontId="7" fillId="3" borderId="14" xfId="0" applyFont="1" applyFill="1" applyBorder="1" applyAlignment="1">
      <alignment vertical="top"/>
    </xf>
    <xf numFmtId="0" fontId="1" fillId="2" borderId="14" xfId="0" applyFont="1" applyFill="1" applyBorder="1" applyAlignment="1">
      <alignment horizontal="right" vertical="top" wrapText="1"/>
    </xf>
    <xf numFmtId="0" fontId="1" fillId="14" borderId="14" xfId="0" applyFont="1" applyFill="1" applyBorder="1"/>
    <xf numFmtId="0" fontId="0" fillId="14" borderId="14" xfId="0" applyFill="1" applyBorder="1"/>
    <xf numFmtId="0" fontId="2" fillId="14" borderId="14" xfId="0" applyFont="1" applyFill="1" applyBorder="1"/>
    <xf numFmtId="0" fontId="4" fillId="14" borderId="14" xfId="0" applyFont="1" applyFill="1" applyBorder="1" applyAlignment="1">
      <alignment horizontal="center" vertical="top" wrapText="1"/>
    </xf>
    <xf numFmtId="0" fontId="2" fillId="14" borderId="14" xfId="0" applyFont="1" applyFill="1" applyBorder="1" applyAlignment="1">
      <alignment vertical="top" wrapText="1"/>
    </xf>
    <xf numFmtId="0" fontId="2" fillId="14" borderId="14" xfId="0" applyFont="1" applyFill="1" applyBorder="1" applyAlignment="1">
      <alignment horizontal="center" vertical="top" wrapText="1"/>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cellXfs>
  <cellStyles count="3">
    <cellStyle name="God" xfId="1" builtinId="26"/>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C36"/>
  <sheetViews>
    <sheetView zoomScaleNormal="100" workbookViewId="0"/>
  </sheetViews>
  <sheetFormatPr defaultRowHeight="14.4"/>
  <cols>
    <col min="1" max="1" width="5.5546875" customWidth="1"/>
    <col min="2" max="2" width="32.44140625" customWidth="1"/>
    <col min="3" max="3" width="48.5546875" style="138" customWidth="1"/>
  </cols>
  <sheetData>
    <row r="1" spans="1:3" ht="15" thickBot="1">
      <c r="A1" s="1"/>
      <c r="B1" s="2"/>
      <c r="C1" s="145" t="s">
        <v>0</v>
      </c>
    </row>
    <row r="2" spans="1:3" ht="15" thickBot="1">
      <c r="A2" s="3" t="s">
        <v>1</v>
      </c>
      <c r="B2" s="4" t="s">
        <v>2</v>
      </c>
      <c r="C2" s="118"/>
    </row>
    <row r="3" spans="1:3" ht="15" thickBot="1">
      <c r="A3" s="5" t="s">
        <v>3</v>
      </c>
      <c r="B3" s="6" t="s">
        <v>4</v>
      </c>
      <c r="C3" s="118"/>
    </row>
    <row r="4" spans="1:3" ht="15" thickBot="1">
      <c r="A4" s="5" t="s">
        <v>5</v>
      </c>
      <c r="B4" s="6" t="s">
        <v>6</v>
      </c>
      <c r="C4" s="118"/>
    </row>
    <row r="5" spans="1:3" ht="15" thickBot="1">
      <c r="A5" s="5" t="s">
        <v>7</v>
      </c>
      <c r="B5" s="6" t="s">
        <v>8</v>
      </c>
      <c r="C5" s="118"/>
    </row>
    <row r="6" spans="1:3" ht="15" thickBot="1">
      <c r="A6" s="5" t="s">
        <v>9</v>
      </c>
      <c r="B6" s="6" t="s">
        <v>10</v>
      </c>
      <c r="C6" s="118"/>
    </row>
    <row r="7" spans="1:3" ht="15" thickBot="1">
      <c r="A7" s="5" t="s">
        <v>11</v>
      </c>
      <c r="B7" s="6" t="s">
        <v>12</v>
      </c>
      <c r="C7" s="118"/>
    </row>
    <row r="8" spans="1:3" ht="15" thickBot="1">
      <c r="A8" s="5" t="s">
        <v>13</v>
      </c>
      <c r="B8" s="6" t="s">
        <v>15</v>
      </c>
      <c r="C8" s="118"/>
    </row>
    <row r="9" spans="1:3" ht="15" thickBot="1">
      <c r="A9" s="5" t="s">
        <v>14</v>
      </c>
      <c r="B9" s="6" t="s">
        <v>17</v>
      </c>
      <c r="C9" s="118"/>
    </row>
    <row r="10" spans="1:3" ht="15" thickBot="1">
      <c r="A10" s="5" t="s">
        <v>16</v>
      </c>
      <c r="B10" s="6" t="s">
        <v>19</v>
      </c>
      <c r="C10" s="118"/>
    </row>
    <row r="11" spans="1:3" ht="15" thickBot="1">
      <c r="A11" s="5" t="s">
        <v>18</v>
      </c>
      <c r="B11" s="6" t="s">
        <v>21</v>
      </c>
      <c r="C11" s="146"/>
    </row>
    <row r="12" spans="1:3" ht="15" thickBot="1">
      <c r="A12" s="5" t="s">
        <v>20</v>
      </c>
      <c r="B12" s="6" t="s">
        <v>23</v>
      </c>
      <c r="C12" s="118"/>
    </row>
    <row r="13" spans="1:3" ht="15" thickBot="1">
      <c r="A13" s="5" t="s">
        <v>22</v>
      </c>
      <c r="B13" s="6" t="s">
        <v>25</v>
      </c>
      <c r="C13" s="118"/>
    </row>
    <row r="14" spans="1:3" ht="21" thickBot="1">
      <c r="A14" s="5" t="s">
        <v>24</v>
      </c>
      <c r="B14" s="9" t="s">
        <v>339</v>
      </c>
      <c r="C14" s="118"/>
    </row>
    <row r="15" spans="1:3" ht="21" thickBot="1">
      <c r="A15" s="5" t="s">
        <v>26</v>
      </c>
      <c r="B15" s="9" t="s">
        <v>340</v>
      </c>
      <c r="C15" s="118"/>
    </row>
    <row r="16" spans="1:3" ht="15" thickBot="1">
      <c r="A16" s="5" t="s">
        <v>27</v>
      </c>
      <c r="B16" s="6" t="s">
        <v>29</v>
      </c>
      <c r="C16" s="118"/>
    </row>
    <row r="17" spans="1:3" ht="31.5" customHeight="1" thickBot="1">
      <c r="A17" s="5" t="s">
        <v>28</v>
      </c>
      <c r="B17" s="9" t="s">
        <v>341</v>
      </c>
      <c r="C17" s="118"/>
    </row>
    <row r="18" spans="1:3" ht="15" thickBot="1">
      <c r="A18" s="5" t="s">
        <v>30</v>
      </c>
      <c r="B18" s="6" t="s">
        <v>32</v>
      </c>
      <c r="C18" s="118"/>
    </row>
    <row r="19" spans="1:3" ht="15" thickBot="1">
      <c r="A19" s="5" t="s">
        <v>31</v>
      </c>
      <c r="B19" s="6" t="s">
        <v>34</v>
      </c>
      <c r="C19" s="118"/>
    </row>
    <row r="20" spans="1:3" ht="15" thickBot="1">
      <c r="A20" s="5" t="s">
        <v>33</v>
      </c>
      <c r="B20" s="6" t="s">
        <v>36</v>
      </c>
      <c r="C20" s="118"/>
    </row>
    <row r="21" spans="1:3" ht="15" thickBot="1">
      <c r="A21" s="5" t="s">
        <v>35</v>
      </c>
      <c r="B21" s="6" t="s">
        <v>53</v>
      </c>
      <c r="C21" s="118"/>
    </row>
    <row r="22" spans="1:3" ht="15" thickBot="1">
      <c r="A22" s="115" t="s">
        <v>37</v>
      </c>
      <c r="B22" s="116" t="s">
        <v>251</v>
      </c>
      <c r="C22" s="118"/>
    </row>
    <row r="23" spans="1:3" ht="15" thickBot="1">
      <c r="A23" s="7"/>
      <c r="B23" s="8" t="s">
        <v>38</v>
      </c>
      <c r="C23" s="147" t="s">
        <v>39</v>
      </c>
    </row>
    <row r="24" spans="1:3" ht="15" thickBot="1">
      <c r="A24" s="5" t="s">
        <v>40</v>
      </c>
      <c r="B24" s="6" t="s">
        <v>41</v>
      </c>
      <c r="C24" s="118"/>
    </row>
    <row r="25" spans="1:3" ht="15" thickBot="1">
      <c r="A25" s="5" t="s">
        <v>42</v>
      </c>
      <c r="B25" s="6" t="s">
        <v>300</v>
      </c>
      <c r="C25" s="118"/>
    </row>
    <row r="26" spans="1:3" ht="15" thickBot="1">
      <c r="A26" s="5" t="s">
        <v>43</v>
      </c>
      <c r="B26" s="6" t="s">
        <v>301</v>
      </c>
      <c r="C26" s="118"/>
    </row>
    <row r="27" spans="1:3" ht="15" thickBot="1">
      <c r="A27" s="5" t="s">
        <v>44</v>
      </c>
      <c r="B27" s="6" t="s">
        <v>234</v>
      </c>
      <c r="C27" s="148"/>
    </row>
    <row r="28" spans="1:3" ht="15" thickBot="1">
      <c r="A28" s="5" t="s">
        <v>45</v>
      </c>
      <c r="B28" s="6" t="s">
        <v>231</v>
      </c>
      <c r="C28" s="118"/>
    </row>
    <row r="29" spans="1:3" ht="15" thickBot="1">
      <c r="A29" s="5" t="s">
        <v>46</v>
      </c>
      <c r="B29" s="6" t="s">
        <v>302</v>
      </c>
      <c r="C29" s="148"/>
    </row>
    <row r="30" spans="1:3" ht="15" thickBot="1">
      <c r="A30" s="5" t="s">
        <v>47</v>
      </c>
      <c r="B30" s="6" t="s">
        <v>303</v>
      </c>
      <c r="C30" s="148"/>
    </row>
    <row r="31" spans="1:3" ht="15" thickBot="1">
      <c r="A31" s="5" t="s">
        <v>48</v>
      </c>
      <c r="B31" s="6" t="s">
        <v>232</v>
      </c>
      <c r="C31" s="118"/>
    </row>
    <row r="32" spans="1:3" ht="15" thickBot="1">
      <c r="A32" s="5" t="s">
        <v>50</v>
      </c>
      <c r="B32" s="6" t="s">
        <v>233</v>
      </c>
      <c r="C32" s="118"/>
    </row>
    <row r="33" spans="1:3" ht="15" thickBot="1">
      <c r="A33" s="5" t="s">
        <v>51</v>
      </c>
      <c r="B33" s="6" t="s">
        <v>49</v>
      </c>
      <c r="C33" s="118"/>
    </row>
    <row r="34" spans="1:3" ht="15" thickBot="1">
      <c r="A34" s="5" t="s">
        <v>52</v>
      </c>
      <c r="B34" s="6" t="s">
        <v>342</v>
      </c>
      <c r="C34" s="118"/>
    </row>
    <row r="35" spans="1:3" ht="15" thickBot="1">
      <c r="A35" s="5" t="s">
        <v>304</v>
      </c>
      <c r="B35" s="6" t="s">
        <v>343</v>
      </c>
      <c r="C35" s="118"/>
    </row>
    <row r="36" spans="1:3" ht="21" thickBot="1">
      <c r="A36" s="5" t="s">
        <v>344</v>
      </c>
      <c r="B36" s="9" t="s">
        <v>230</v>
      </c>
      <c r="C36" s="117"/>
    </row>
  </sheetData>
  <pageMargins left="0.7" right="0.7" top="0.75" bottom="0.75" header="0.3" footer="0.3"/>
  <pageSetup paperSize="9" orientation="portrait" r:id="rId1"/>
  <headerFooter>
    <oddHeader>&amp;CA.Virksomhedsdata</oddHeader>
    <oddFooter>Side &amp;P af &amp;N</oddFooter>
  </headerFooter>
</worksheet>
</file>

<file path=xl/worksheets/sheet2.xml><?xml version="1.0" encoding="utf-8"?>
<worksheet xmlns="http://schemas.openxmlformats.org/spreadsheetml/2006/main" xmlns:r="http://schemas.openxmlformats.org/officeDocument/2006/relationships">
  <sheetPr>
    <tabColor rgb="FF00B050"/>
  </sheetPr>
  <dimension ref="A1:F31"/>
  <sheetViews>
    <sheetView tabSelected="1" topLeftCell="A17" zoomScaleNormal="100" workbookViewId="0">
      <selection activeCell="C26" sqref="C26"/>
    </sheetView>
  </sheetViews>
  <sheetFormatPr defaultColWidth="23.33203125" defaultRowHeight="14.4"/>
  <cols>
    <col min="1" max="1" width="6.5546875" style="10" customWidth="1"/>
    <col min="2" max="2" width="22.109375" style="10" customWidth="1"/>
    <col min="3" max="3" width="34.33203125" customWidth="1"/>
    <col min="4" max="4" width="13.109375" style="10" customWidth="1"/>
    <col min="5" max="5" width="7.44140625" customWidth="1"/>
    <col min="6" max="16384" width="23.33203125" style="10"/>
  </cols>
  <sheetData>
    <row r="1" spans="1:6" s="17" customFormat="1" ht="10.199999999999999">
      <c r="A1" s="95">
        <v>1</v>
      </c>
      <c r="B1" s="95" t="s">
        <v>54</v>
      </c>
      <c r="C1" s="95" t="s">
        <v>54</v>
      </c>
      <c r="D1" s="96" t="s">
        <v>55</v>
      </c>
      <c r="E1" s="97" t="s">
        <v>56</v>
      </c>
      <c r="F1" s="97" t="s">
        <v>57</v>
      </c>
    </row>
    <row r="2" spans="1:6" s="17" customFormat="1" ht="20.399999999999999">
      <c r="A2" s="176" t="s">
        <v>359</v>
      </c>
      <c r="B2" s="176" t="s">
        <v>360</v>
      </c>
      <c r="C2" s="177" t="s">
        <v>361</v>
      </c>
      <c r="D2" s="178" t="s">
        <v>362</v>
      </c>
      <c r="E2" s="182"/>
      <c r="F2" s="182"/>
    </row>
    <row r="3" spans="1:6" ht="10.199999999999999">
      <c r="A3" s="95">
        <v>2</v>
      </c>
      <c r="B3" s="95" t="s">
        <v>61</v>
      </c>
      <c r="C3" s="95" t="s">
        <v>61</v>
      </c>
      <c r="D3" s="96" t="s">
        <v>55</v>
      </c>
      <c r="E3" s="97" t="s">
        <v>56</v>
      </c>
      <c r="F3" s="97" t="s">
        <v>57</v>
      </c>
    </row>
    <row r="4" spans="1:6" ht="30.6">
      <c r="A4" s="176" t="s">
        <v>363</v>
      </c>
      <c r="B4" s="176" t="s">
        <v>364</v>
      </c>
      <c r="C4" s="176" t="s">
        <v>365</v>
      </c>
      <c r="D4" s="178" t="s">
        <v>58</v>
      </c>
      <c r="E4" s="183"/>
      <c r="F4" s="184"/>
    </row>
    <row r="5" spans="1:6" s="17" customFormat="1" ht="10.199999999999999">
      <c r="A5" s="95">
        <v>6</v>
      </c>
      <c r="B5" s="95" t="s">
        <v>62</v>
      </c>
      <c r="C5" s="95" t="s">
        <v>62</v>
      </c>
      <c r="D5" s="96" t="s">
        <v>55</v>
      </c>
      <c r="E5" s="98" t="s">
        <v>56</v>
      </c>
      <c r="F5" s="97" t="s">
        <v>57</v>
      </c>
    </row>
    <row r="6" spans="1:6" ht="81.599999999999994">
      <c r="A6" s="179" t="s">
        <v>350</v>
      </c>
      <c r="B6" s="179" t="s">
        <v>356</v>
      </c>
      <c r="C6" s="175" t="s">
        <v>366</v>
      </c>
      <c r="D6" s="180" t="s">
        <v>58</v>
      </c>
      <c r="E6" s="185"/>
      <c r="F6" s="186"/>
    </row>
    <row r="7" spans="1:6" ht="10.199999999999999">
      <c r="A7" s="95">
        <v>7</v>
      </c>
      <c r="B7" s="95" t="s">
        <v>63</v>
      </c>
      <c r="C7" s="95" t="s">
        <v>63</v>
      </c>
      <c r="D7" s="96" t="s">
        <v>55</v>
      </c>
      <c r="E7" s="98" t="s">
        <v>56</v>
      </c>
      <c r="F7" s="97" t="s">
        <v>57</v>
      </c>
    </row>
    <row r="8" spans="1:6" ht="20.399999999999999">
      <c r="A8" s="176" t="s">
        <v>367</v>
      </c>
      <c r="B8" s="176" t="s">
        <v>368</v>
      </c>
      <c r="C8" s="176" t="s">
        <v>369</v>
      </c>
      <c r="D8" s="176" t="s">
        <v>192</v>
      </c>
      <c r="E8" s="187"/>
      <c r="F8" s="186"/>
    </row>
    <row r="9" spans="1:6" ht="30.6">
      <c r="A9" s="176" t="s">
        <v>370</v>
      </c>
      <c r="B9" s="176" t="s">
        <v>371</v>
      </c>
      <c r="C9" s="176" t="s">
        <v>372</v>
      </c>
      <c r="D9" s="176" t="s">
        <v>197</v>
      </c>
      <c r="E9" s="187"/>
      <c r="F9" s="186"/>
    </row>
    <row r="10" spans="1:6" ht="20.399999999999999">
      <c r="A10" s="175" t="s">
        <v>345</v>
      </c>
      <c r="B10" s="175" t="s">
        <v>418</v>
      </c>
      <c r="C10" s="175" t="s">
        <v>373</v>
      </c>
      <c r="D10" s="175" t="s">
        <v>196</v>
      </c>
      <c r="E10" s="185"/>
      <c r="F10" s="186"/>
    </row>
    <row r="11" spans="1:6" ht="20.399999999999999">
      <c r="A11" s="174" t="s">
        <v>346</v>
      </c>
      <c r="B11" s="174" t="s">
        <v>437</v>
      </c>
      <c r="C11" s="175" t="s">
        <v>374</v>
      </c>
      <c r="D11" s="175" t="s">
        <v>191</v>
      </c>
      <c r="E11" s="185"/>
      <c r="F11" s="186"/>
    </row>
    <row r="12" spans="1:6" ht="10.199999999999999">
      <c r="A12" s="95">
        <v>8</v>
      </c>
      <c r="B12" s="95" t="s">
        <v>64</v>
      </c>
      <c r="C12" s="95" t="s">
        <v>64</v>
      </c>
      <c r="D12" s="96" t="s">
        <v>55</v>
      </c>
      <c r="E12" s="98" t="s">
        <v>56</v>
      </c>
      <c r="F12" s="97" t="s">
        <v>57</v>
      </c>
    </row>
    <row r="13" spans="1:6" ht="30.6">
      <c r="A13" s="174" t="s">
        <v>351</v>
      </c>
      <c r="B13" s="174" t="s">
        <v>349</v>
      </c>
      <c r="C13" s="174" t="s">
        <v>375</v>
      </c>
      <c r="D13" s="174" t="s">
        <v>192</v>
      </c>
      <c r="E13" s="187"/>
      <c r="F13" s="186"/>
    </row>
    <row r="14" spans="1:6" ht="30.6">
      <c r="A14" s="174" t="s">
        <v>347</v>
      </c>
      <c r="B14" s="174" t="s">
        <v>419</v>
      </c>
      <c r="C14" s="174" t="s">
        <v>376</v>
      </c>
      <c r="D14" s="174" t="s">
        <v>196</v>
      </c>
      <c r="E14" s="187"/>
      <c r="F14" s="186"/>
    </row>
    <row r="15" spans="1:6" ht="20.399999999999999">
      <c r="A15" s="174" t="s">
        <v>348</v>
      </c>
      <c r="B15" s="174" t="s">
        <v>420</v>
      </c>
      <c r="C15" s="174" t="s">
        <v>377</v>
      </c>
      <c r="D15" s="174" t="s">
        <v>436</v>
      </c>
      <c r="E15" s="187"/>
      <c r="F15" s="186"/>
    </row>
    <row r="16" spans="1:6" ht="20.399999999999999">
      <c r="A16" s="174" t="s">
        <v>352</v>
      </c>
      <c r="B16" s="174" t="s">
        <v>421</v>
      </c>
      <c r="C16" s="174" t="s">
        <v>378</v>
      </c>
      <c r="D16" s="174" t="s">
        <v>195</v>
      </c>
      <c r="E16" s="187"/>
      <c r="F16" s="186"/>
    </row>
    <row r="17" spans="1:6" ht="20.399999999999999">
      <c r="A17" s="175" t="s">
        <v>353</v>
      </c>
      <c r="B17" s="175" t="s">
        <v>379</v>
      </c>
      <c r="C17" s="175" t="s">
        <v>380</v>
      </c>
      <c r="D17" s="175" t="s">
        <v>193</v>
      </c>
      <c r="E17" s="187"/>
      <c r="F17" s="186"/>
    </row>
    <row r="18" spans="1:6" ht="20.399999999999999">
      <c r="A18" s="176" t="s">
        <v>381</v>
      </c>
      <c r="B18" s="176" t="s">
        <v>382</v>
      </c>
      <c r="C18" s="176" t="s">
        <v>383</v>
      </c>
      <c r="D18" s="176" t="s">
        <v>194</v>
      </c>
      <c r="E18" s="183"/>
      <c r="F18" s="184"/>
    </row>
    <row r="19" spans="1:6" ht="30.6">
      <c r="A19" s="176" t="s">
        <v>384</v>
      </c>
      <c r="B19" s="176" t="s">
        <v>385</v>
      </c>
      <c r="C19" s="176" t="s">
        <v>386</v>
      </c>
      <c r="D19" s="176" t="s">
        <v>193</v>
      </c>
      <c r="E19" s="183"/>
      <c r="F19" s="184"/>
    </row>
    <row r="20" spans="1:6" s="17" customFormat="1" ht="40.799999999999997">
      <c r="A20" s="176" t="s">
        <v>387</v>
      </c>
      <c r="B20" s="176" t="s">
        <v>388</v>
      </c>
      <c r="C20" s="176" t="s">
        <v>389</v>
      </c>
      <c r="D20" s="176" t="s">
        <v>191</v>
      </c>
      <c r="E20" s="184"/>
      <c r="F20" s="184"/>
    </row>
    <row r="21" spans="1:6" ht="20.399999999999999">
      <c r="A21" s="176" t="s">
        <v>390</v>
      </c>
      <c r="B21" s="176" t="s">
        <v>391</v>
      </c>
      <c r="C21" s="176" t="s">
        <v>392</v>
      </c>
      <c r="D21" s="176" t="s">
        <v>193</v>
      </c>
      <c r="E21" s="183"/>
      <c r="F21" s="184"/>
    </row>
    <row r="22" spans="1:6" ht="10.199999999999999">
      <c r="A22" s="181">
        <v>13</v>
      </c>
      <c r="B22" s="95" t="s">
        <v>393</v>
      </c>
      <c r="C22" s="95" t="s">
        <v>393</v>
      </c>
      <c r="D22" s="95" t="s">
        <v>55</v>
      </c>
      <c r="E22" s="98" t="s">
        <v>56</v>
      </c>
      <c r="F22" s="97" t="s">
        <v>57</v>
      </c>
    </row>
    <row r="23" spans="1:6" ht="30.6">
      <c r="A23" s="176" t="s">
        <v>394</v>
      </c>
      <c r="B23" s="176" t="s">
        <v>395</v>
      </c>
      <c r="C23" s="177" t="s">
        <v>396</v>
      </c>
      <c r="D23" s="178" t="s">
        <v>58</v>
      </c>
      <c r="E23" s="183"/>
      <c r="F23" s="184"/>
    </row>
    <row r="24" spans="1:6" ht="30.6">
      <c r="A24" s="175" t="s">
        <v>397</v>
      </c>
      <c r="B24" s="175" t="s">
        <v>355</v>
      </c>
      <c r="C24" s="175" t="s">
        <v>354</v>
      </c>
      <c r="D24" s="175" t="s">
        <v>196</v>
      </c>
      <c r="E24" s="183"/>
      <c r="F24" s="184"/>
    </row>
    <row r="25" spans="1:6" ht="30.6">
      <c r="A25" s="176" t="s">
        <v>398</v>
      </c>
      <c r="B25" s="176" t="s">
        <v>399</v>
      </c>
      <c r="C25" s="176" t="s">
        <v>400</v>
      </c>
      <c r="D25" s="176" t="s">
        <v>198</v>
      </c>
      <c r="E25" s="183"/>
      <c r="F25" s="184"/>
    </row>
    <row r="26" spans="1:6" ht="20.399999999999999">
      <c r="A26" s="176" t="s">
        <v>401</v>
      </c>
      <c r="B26" s="176" t="s">
        <v>402</v>
      </c>
      <c r="C26" s="176" t="s">
        <v>438</v>
      </c>
      <c r="D26" s="176" t="s">
        <v>198</v>
      </c>
      <c r="E26" s="183"/>
      <c r="F26" s="184"/>
    </row>
    <row r="27" spans="1:6" ht="20.399999999999999">
      <c r="A27" s="176" t="s">
        <v>403</v>
      </c>
      <c r="B27" s="176" t="s">
        <v>404</v>
      </c>
      <c r="C27" s="176" t="s">
        <v>405</v>
      </c>
      <c r="D27" s="176" t="s">
        <v>198</v>
      </c>
      <c r="E27" s="183"/>
      <c r="F27" s="184"/>
    </row>
    <row r="28" spans="1:6" ht="40.799999999999997">
      <c r="A28" s="176" t="s">
        <v>406</v>
      </c>
      <c r="B28" s="176" t="s">
        <v>407</v>
      </c>
      <c r="C28" s="176" t="s">
        <v>408</v>
      </c>
      <c r="D28" s="176" t="s">
        <v>198</v>
      </c>
      <c r="E28" s="183"/>
      <c r="F28" s="184"/>
    </row>
    <row r="29" spans="1:6" ht="30.6">
      <c r="A29" s="176" t="s">
        <v>409</v>
      </c>
      <c r="B29" s="176" t="s">
        <v>410</v>
      </c>
      <c r="C29" s="176" t="s">
        <v>411</v>
      </c>
      <c r="D29" s="176" t="s">
        <v>198</v>
      </c>
      <c r="E29" s="183"/>
      <c r="F29" s="184"/>
    </row>
    <row r="30" spans="1:6" ht="40.799999999999997">
      <c r="A30" s="176" t="s">
        <v>412</v>
      </c>
      <c r="B30" s="176" t="s">
        <v>413</v>
      </c>
      <c r="C30" s="176" t="s">
        <v>414</v>
      </c>
      <c r="D30" s="176" t="s">
        <v>198</v>
      </c>
      <c r="E30" s="183"/>
      <c r="F30" s="184"/>
    </row>
    <row r="31" spans="1:6" ht="30.6">
      <c r="A31" s="176" t="s">
        <v>415</v>
      </c>
      <c r="B31" s="176" t="s">
        <v>416</v>
      </c>
      <c r="C31" s="176" t="s">
        <v>417</v>
      </c>
      <c r="D31" s="176" t="s">
        <v>198</v>
      </c>
      <c r="E31" s="183"/>
      <c r="F31" s="184"/>
    </row>
  </sheetData>
  <autoFilter ref="A1:F32"/>
  <sortState ref="A176:D184">
    <sortCondition ref="A176"/>
  </sortState>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sheetPr>
    <tabColor rgb="FFFFC000"/>
  </sheetPr>
  <dimension ref="A1:B16"/>
  <sheetViews>
    <sheetView view="pageLayout" zoomScaleNormal="100" workbookViewId="0">
      <selection activeCell="A2" sqref="A2"/>
    </sheetView>
  </sheetViews>
  <sheetFormatPr defaultRowHeight="14.4"/>
  <cols>
    <col min="1" max="1" width="22.44140625" customWidth="1"/>
    <col min="2" max="2" width="53.88671875" customWidth="1"/>
  </cols>
  <sheetData>
    <row r="1" spans="1:2">
      <c r="A1" s="95" t="s">
        <v>225</v>
      </c>
      <c r="B1" s="95" t="s">
        <v>206</v>
      </c>
    </row>
    <row r="2" spans="1:2" ht="15" customHeight="1">
      <c r="A2" s="173" t="s">
        <v>435</v>
      </c>
      <c r="B2" s="172" t="s">
        <v>422</v>
      </c>
    </row>
    <row r="3" spans="1:2" ht="55.5" customHeight="1">
      <c r="A3" s="172" t="s">
        <v>432</v>
      </c>
      <c r="B3" s="172" t="s">
        <v>423</v>
      </c>
    </row>
    <row r="4" spans="1:2" ht="40.5" customHeight="1">
      <c r="A4" s="172" t="s">
        <v>431</v>
      </c>
      <c r="B4" s="172" t="s">
        <v>424</v>
      </c>
    </row>
    <row r="5" spans="1:2" ht="43.5" customHeight="1">
      <c r="A5" s="100" t="s">
        <v>226</v>
      </c>
      <c r="B5" s="172" t="s">
        <v>425</v>
      </c>
    </row>
    <row r="6" spans="1:2" ht="43.5" customHeight="1">
      <c r="A6" s="172" t="s">
        <v>433</v>
      </c>
      <c r="B6" s="173" t="s">
        <v>434</v>
      </c>
    </row>
    <row r="7" spans="1:2" ht="24" customHeight="1">
      <c r="A7" s="100" t="s">
        <v>227</v>
      </c>
      <c r="B7" s="100" t="s">
        <v>228</v>
      </c>
    </row>
    <row r="8" spans="1:2" ht="30.6">
      <c r="A8" s="100" t="s">
        <v>250</v>
      </c>
      <c r="B8" s="172" t="s">
        <v>426</v>
      </c>
    </row>
    <row r="9" spans="1:2">
      <c r="A9" s="188" t="s">
        <v>248</v>
      </c>
      <c r="B9" s="188" t="s">
        <v>229</v>
      </c>
    </row>
    <row r="10" spans="1:2">
      <c r="A10" s="188"/>
      <c r="B10" s="188"/>
    </row>
    <row r="11" spans="1:2" ht="30.6">
      <c r="A11" s="100" t="s">
        <v>249</v>
      </c>
      <c r="B11" s="100" t="s">
        <v>294</v>
      </c>
    </row>
    <row r="12" spans="1:2" ht="30.6">
      <c r="A12" s="172" t="s">
        <v>427</v>
      </c>
      <c r="B12" s="172" t="s">
        <v>428</v>
      </c>
    </row>
    <row r="13" spans="1:2" ht="20.399999999999999">
      <c r="A13" s="114" t="s">
        <v>295</v>
      </c>
      <c r="B13" s="172" t="s">
        <v>429</v>
      </c>
    </row>
    <row r="14" spans="1:2" ht="20.399999999999999">
      <c r="A14" s="114" t="s">
        <v>296</v>
      </c>
      <c r="B14" s="114" t="s">
        <v>297</v>
      </c>
    </row>
    <row r="15" spans="1:2" ht="30.6">
      <c r="A15" s="114" t="s">
        <v>298</v>
      </c>
      <c r="B15" s="114" t="s">
        <v>299</v>
      </c>
    </row>
    <row r="16" spans="1:2" ht="20.399999999999999">
      <c r="A16" s="124" t="s">
        <v>338</v>
      </c>
      <c r="B16" s="172" t="s">
        <v>430</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sheetPr>
    <tabColor rgb="FF0070C0"/>
  </sheetPr>
  <dimension ref="A1:E170"/>
  <sheetViews>
    <sheetView view="pageLayout" zoomScaleNormal="100" zoomScaleSheetLayoutView="100" workbookViewId="0">
      <selection activeCell="B25" sqref="B25"/>
    </sheetView>
  </sheetViews>
  <sheetFormatPr defaultColWidth="9.109375" defaultRowHeight="10.199999999999999"/>
  <cols>
    <col min="1" max="1" width="13.109375" style="10" customWidth="1"/>
    <col min="2" max="2" width="17.109375" style="10" customWidth="1"/>
    <col min="3" max="3" width="20.33203125" style="10" customWidth="1"/>
    <col min="4" max="4" width="16.6640625" style="10" customWidth="1"/>
    <col min="5" max="5" width="19.109375" style="10" customWidth="1"/>
    <col min="6" max="16384" width="9.109375" style="10"/>
  </cols>
  <sheetData>
    <row r="1" spans="1:4" ht="10.8" thickBot="1">
      <c r="A1" s="149" t="s">
        <v>65</v>
      </c>
      <c r="B1" s="150" t="s">
        <v>66</v>
      </c>
      <c r="C1" s="151" t="s">
        <v>67</v>
      </c>
      <c r="D1" s="150" t="s">
        <v>66</v>
      </c>
    </row>
    <row r="2" spans="1:4">
      <c r="A2" s="17"/>
    </row>
    <row r="3" spans="1:4" ht="10.8" thickBot="1">
      <c r="A3" s="17" t="s">
        <v>68</v>
      </c>
    </row>
    <row r="4" spans="1:4" ht="10.8" thickBot="1">
      <c r="A4" s="15"/>
      <c r="B4" s="16" t="s">
        <v>69</v>
      </c>
      <c r="C4" s="16" t="s">
        <v>70</v>
      </c>
      <c r="D4" s="16" t="s">
        <v>71</v>
      </c>
    </row>
    <row r="5" spans="1:4" ht="10.8" thickBot="1">
      <c r="A5" s="152">
        <v>0</v>
      </c>
      <c r="B5" s="153" t="s">
        <v>72</v>
      </c>
      <c r="C5" s="153" t="s">
        <v>73</v>
      </c>
      <c r="D5" s="153" t="s">
        <v>74</v>
      </c>
    </row>
    <row r="6" spans="1:4" ht="10.8" thickBot="1">
      <c r="A6" s="154">
        <v>1</v>
      </c>
      <c r="B6" s="155" t="s">
        <v>66</v>
      </c>
      <c r="C6" s="156" t="s">
        <v>66</v>
      </c>
      <c r="D6" s="156" t="s">
        <v>66</v>
      </c>
    </row>
    <row r="7" spans="1:4" ht="10.8" thickBot="1">
      <c r="A7" s="154">
        <v>2</v>
      </c>
      <c r="B7" s="155" t="s">
        <v>66</v>
      </c>
      <c r="C7" s="156" t="s">
        <v>66</v>
      </c>
      <c r="D7" s="156" t="s">
        <v>66</v>
      </c>
    </row>
    <row r="8" spans="1:4" ht="10.8" thickBot="1">
      <c r="A8" s="154">
        <v>3</v>
      </c>
      <c r="B8" s="155" t="s">
        <v>66</v>
      </c>
      <c r="C8" s="156" t="s">
        <v>66</v>
      </c>
      <c r="D8" s="156" t="s">
        <v>66</v>
      </c>
    </row>
    <row r="9" spans="1:4" ht="10.8" thickBot="1">
      <c r="A9" s="154">
        <v>4</v>
      </c>
      <c r="B9" s="155" t="s">
        <v>66</v>
      </c>
      <c r="C9" s="156" t="s">
        <v>66</v>
      </c>
      <c r="D9" s="156" t="s">
        <v>66</v>
      </c>
    </row>
    <row r="10" spans="1:4" ht="10.8" thickBot="1">
      <c r="A10" s="154">
        <v>5</v>
      </c>
      <c r="B10" s="156" t="s">
        <v>66</v>
      </c>
      <c r="C10" s="156" t="s">
        <v>66</v>
      </c>
      <c r="D10" s="156" t="s">
        <v>66</v>
      </c>
    </row>
    <row r="11" spans="1:4" ht="10.8" thickBot="1">
      <c r="A11" s="154">
        <v>6</v>
      </c>
      <c r="B11" s="156" t="s">
        <v>66</v>
      </c>
      <c r="C11" s="156" t="s">
        <v>66</v>
      </c>
      <c r="D11" s="156" t="s">
        <v>66</v>
      </c>
    </row>
    <row r="12" spans="1:4" ht="10.8" thickBot="1">
      <c r="A12" s="154">
        <v>7</v>
      </c>
      <c r="B12" s="156" t="s">
        <v>66</v>
      </c>
      <c r="C12" s="156" t="s">
        <v>66</v>
      </c>
      <c r="D12" s="156" t="s">
        <v>66</v>
      </c>
    </row>
    <row r="13" spans="1:4" ht="10.8" thickBot="1">
      <c r="A13" s="154">
        <v>8</v>
      </c>
      <c r="B13" s="156" t="s">
        <v>66</v>
      </c>
      <c r="C13" s="156" t="s">
        <v>66</v>
      </c>
      <c r="D13" s="156" t="s">
        <v>66</v>
      </c>
    </row>
    <row r="14" spans="1:4" ht="10.8" thickBot="1">
      <c r="A14" s="154">
        <v>9</v>
      </c>
      <c r="B14" s="156" t="s">
        <v>66</v>
      </c>
      <c r="C14" s="156" t="s">
        <v>66</v>
      </c>
      <c r="D14" s="156" t="s">
        <v>66</v>
      </c>
    </row>
    <row r="15" spans="1:4" ht="10.8" thickBot="1">
      <c r="A15" s="154">
        <v>10</v>
      </c>
      <c r="B15" s="156" t="s">
        <v>66</v>
      </c>
      <c r="C15" s="156" t="s">
        <v>66</v>
      </c>
      <c r="D15" s="156" t="s">
        <v>66</v>
      </c>
    </row>
    <row r="16" spans="1:4" ht="10.8" thickBot="1">
      <c r="A16" s="154">
        <v>11</v>
      </c>
      <c r="B16" s="156" t="s">
        <v>66</v>
      </c>
      <c r="C16" s="156" t="s">
        <v>66</v>
      </c>
      <c r="D16" s="156" t="s">
        <v>66</v>
      </c>
    </row>
    <row r="17" spans="1:4" ht="10.8" thickBot="1">
      <c r="A17" s="154">
        <v>12</v>
      </c>
      <c r="B17" s="156" t="s">
        <v>66</v>
      </c>
      <c r="C17" s="156" t="s">
        <v>66</v>
      </c>
      <c r="D17" s="156" t="s">
        <v>66</v>
      </c>
    </row>
    <row r="18" spans="1:4" ht="10.8" thickBot="1">
      <c r="A18" s="154">
        <v>13</v>
      </c>
      <c r="B18" s="156" t="s">
        <v>66</v>
      </c>
      <c r="C18" s="156" t="s">
        <v>66</v>
      </c>
      <c r="D18" s="156" t="s">
        <v>66</v>
      </c>
    </row>
    <row r="19" spans="1:4" ht="10.8" thickBot="1">
      <c r="A19" s="154">
        <v>14</v>
      </c>
      <c r="B19" s="156" t="s">
        <v>66</v>
      </c>
      <c r="C19" s="156" t="s">
        <v>66</v>
      </c>
      <c r="D19" s="156" t="s">
        <v>66</v>
      </c>
    </row>
    <row r="20" spans="1:4" ht="10.8" thickBot="1">
      <c r="A20" s="154">
        <v>15</v>
      </c>
      <c r="B20" s="156" t="s">
        <v>66</v>
      </c>
      <c r="C20" s="156" t="s">
        <v>66</v>
      </c>
      <c r="D20" s="156" t="s">
        <v>66</v>
      </c>
    </row>
    <row r="22" spans="1:4" ht="10.8" thickBot="1">
      <c r="A22" s="17" t="s">
        <v>75</v>
      </c>
    </row>
    <row r="23" spans="1:4" ht="10.8" thickBot="1">
      <c r="A23" s="15"/>
      <c r="B23" s="16" t="s">
        <v>69</v>
      </c>
      <c r="C23" s="16" t="s">
        <v>70</v>
      </c>
      <c r="D23" s="16" t="s">
        <v>71</v>
      </c>
    </row>
    <row r="24" spans="1:4" ht="10.8" thickBot="1">
      <c r="A24" s="157">
        <v>0</v>
      </c>
      <c r="B24" s="158" t="s">
        <v>76</v>
      </c>
      <c r="C24" s="158" t="s">
        <v>77</v>
      </c>
      <c r="D24" s="158" t="s">
        <v>78</v>
      </c>
    </row>
    <row r="25" spans="1:4" ht="10.8" thickBot="1">
      <c r="A25" s="154">
        <v>1</v>
      </c>
      <c r="B25" s="155" t="s">
        <v>66</v>
      </c>
      <c r="C25" s="156" t="s">
        <v>66</v>
      </c>
      <c r="D25" s="156" t="s">
        <v>66</v>
      </c>
    </row>
    <row r="26" spans="1:4" ht="10.8" thickBot="1">
      <c r="A26" s="154">
        <v>2</v>
      </c>
      <c r="B26" s="155" t="s">
        <v>66</v>
      </c>
      <c r="C26" s="156" t="s">
        <v>66</v>
      </c>
      <c r="D26" s="156" t="s">
        <v>66</v>
      </c>
    </row>
    <row r="27" spans="1:4" ht="10.8" thickBot="1">
      <c r="A27" s="154">
        <v>3</v>
      </c>
      <c r="B27" s="155" t="s">
        <v>66</v>
      </c>
      <c r="C27" s="156" t="s">
        <v>66</v>
      </c>
      <c r="D27" s="156" t="s">
        <v>66</v>
      </c>
    </row>
    <row r="28" spans="1:4" ht="10.8" thickBot="1">
      <c r="A28" s="154">
        <v>4</v>
      </c>
      <c r="B28" s="155" t="s">
        <v>66</v>
      </c>
      <c r="C28" s="156" t="s">
        <v>66</v>
      </c>
      <c r="D28" s="156" t="s">
        <v>66</v>
      </c>
    </row>
    <row r="29" spans="1:4" ht="10.8" thickBot="1">
      <c r="A29" s="154">
        <v>5</v>
      </c>
      <c r="B29" s="156" t="s">
        <v>66</v>
      </c>
      <c r="C29" s="156" t="s">
        <v>66</v>
      </c>
      <c r="D29" s="156" t="s">
        <v>66</v>
      </c>
    </row>
    <row r="30" spans="1:4" ht="10.8" thickBot="1">
      <c r="A30" s="154">
        <v>6</v>
      </c>
      <c r="B30" s="156" t="s">
        <v>66</v>
      </c>
      <c r="C30" s="156" t="s">
        <v>66</v>
      </c>
      <c r="D30" s="156" t="s">
        <v>66</v>
      </c>
    </row>
    <row r="31" spans="1:4" ht="10.8" thickBot="1">
      <c r="A31" s="154">
        <v>7</v>
      </c>
      <c r="B31" s="156" t="s">
        <v>66</v>
      </c>
      <c r="C31" s="156" t="s">
        <v>66</v>
      </c>
      <c r="D31" s="156" t="s">
        <v>66</v>
      </c>
    </row>
    <row r="32" spans="1:4" ht="10.8" thickBot="1">
      <c r="A32" s="154">
        <v>8</v>
      </c>
      <c r="B32" s="156" t="s">
        <v>66</v>
      </c>
      <c r="C32" s="156" t="s">
        <v>66</v>
      </c>
      <c r="D32" s="156" t="s">
        <v>66</v>
      </c>
    </row>
    <row r="33" spans="1:4" ht="10.8" thickBot="1">
      <c r="A33" s="154">
        <v>9</v>
      </c>
      <c r="B33" s="156" t="s">
        <v>66</v>
      </c>
      <c r="C33" s="156" t="s">
        <v>66</v>
      </c>
      <c r="D33" s="156" t="s">
        <v>66</v>
      </c>
    </row>
    <row r="34" spans="1:4" ht="10.8" thickBot="1">
      <c r="A34" s="154">
        <v>10</v>
      </c>
      <c r="B34" s="156" t="s">
        <v>66</v>
      </c>
      <c r="C34" s="156" t="s">
        <v>66</v>
      </c>
      <c r="D34" s="156" t="s">
        <v>66</v>
      </c>
    </row>
    <row r="35" spans="1:4" ht="10.8" thickBot="1">
      <c r="A35" s="154">
        <v>11</v>
      </c>
      <c r="B35" s="156" t="s">
        <v>66</v>
      </c>
      <c r="C35" s="156" t="s">
        <v>66</v>
      </c>
      <c r="D35" s="156" t="s">
        <v>66</v>
      </c>
    </row>
    <row r="36" spans="1:4" ht="10.8" thickBot="1">
      <c r="A36" s="154">
        <v>12</v>
      </c>
      <c r="B36" s="156" t="s">
        <v>66</v>
      </c>
      <c r="C36" s="156" t="s">
        <v>66</v>
      </c>
      <c r="D36" s="156" t="s">
        <v>66</v>
      </c>
    </row>
    <row r="37" spans="1:4" ht="10.8" thickBot="1">
      <c r="A37" s="154">
        <v>13</v>
      </c>
      <c r="B37" s="156" t="s">
        <v>66</v>
      </c>
      <c r="C37" s="156" t="s">
        <v>66</v>
      </c>
      <c r="D37" s="156" t="s">
        <v>66</v>
      </c>
    </row>
    <row r="38" spans="1:4" ht="10.8" thickBot="1">
      <c r="A38" s="154">
        <v>14</v>
      </c>
      <c r="B38" s="156" t="s">
        <v>66</v>
      </c>
      <c r="C38" s="156" t="s">
        <v>66</v>
      </c>
      <c r="D38" s="156" t="s">
        <v>66</v>
      </c>
    </row>
    <row r="39" spans="1:4" ht="10.8" thickBot="1">
      <c r="A39" s="154">
        <v>15</v>
      </c>
      <c r="B39" s="156" t="s">
        <v>66</v>
      </c>
      <c r="C39" s="156" t="s">
        <v>66</v>
      </c>
      <c r="D39" s="156" t="s">
        <v>66</v>
      </c>
    </row>
    <row r="40" spans="1:4" ht="10.8" thickBot="1">
      <c r="A40" s="154">
        <v>16</v>
      </c>
      <c r="B40" s="156" t="s">
        <v>66</v>
      </c>
      <c r="C40" s="156" t="s">
        <v>66</v>
      </c>
      <c r="D40" s="156" t="s">
        <v>66</v>
      </c>
    </row>
    <row r="41" spans="1:4" ht="10.8" thickBot="1">
      <c r="A41" s="154">
        <v>17</v>
      </c>
      <c r="B41" s="156" t="s">
        <v>66</v>
      </c>
      <c r="C41" s="156" t="s">
        <v>66</v>
      </c>
      <c r="D41" s="156" t="s">
        <v>66</v>
      </c>
    </row>
    <row r="42" spans="1:4" ht="10.8" thickBot="1">
      <c r="A42" s="154">
        <v>18</v>
      </c>
      <c r="B42" s="156" t="s">
        <v>66</v>
      </c>
      <c r="C42" s="156" t="s">
        <v>66</v>
      </c>
      <c r="D42" s="156" t="s">
        <v>66</v>
      </c>
    </row>
    <row r="43" spans="1:4" ht="10.8" thickBot="1">
      <c r="A43" s="154">
        <v>19</v>
      </c>
      <c r="B43" s="156" t="s">
        <v>66</v>
      </c>
      <c r="C43" s="156" t="s">
        <v>66</v>
      </c>
      <c r="D43" s="156" t="s">
        <v>66</v>
      </c>
    </row>
    <row r="44" spans="1:4" ht="10.8" thickBot="1">
      <c r="A44" s="154">
        <v>20</v>
      </c>
      <c r="B44" s="156" t="s">
        <v>66</v>
      </c>
      <c r="C44" s="156" t="s">
        <v>66</v>
      </c>
      <c r="D44" s="156" t="s">
        <v>66</v>
      </c>
    </row>
    <row r="45" spans="1:4">
      <c r="A45" s="17"/>
    </row>
    <row r="47" spans="1:4">
      <c r="A47" s="17" t="s">
        <v>79</v>
      </c>
    </row>
    <row r="48" spans="1:4" ht="10.8" thickBot="1"/>
    <row r="49" spans="1:5" ht="10.8" thickBot="1">
      <c r="A49" s="15"/>
      <c r="B49" s="16" t="s">
        <v>80</v>
      </c>
      <c r="C49" s="16" t="s">
        <v>81</v>
      </c>
      <c r="D49" s="16" t="s">
        <v>82</v>
      </c>
      <c r="E49" s="16" t="s">
        <v>83</v>
      </c>
    </row>
    <row r="50" spans="1:5" ht="51.6" thickBot="1">
      <c r="A50" s="159">
        <v>0</v>
      </c>
      <c r="B50" s="160">
        <v>39726</v>
      </c>
      <c r="C50" s="161" t="s">
        <v>84</v>
      </c>
      <c r="D50" s="161" t="s">
        <v>85</v>
      </c>
      <c r="E50" s="161" t="s">
        <v>86</v>
      </c>
    </row>
    <row r="51" spans="1:5" ht="10.8" thickBot="1">
      <c r="A51" s="154">
        <v>1</v>
      </c>
      <c r="B51" s="155" t="s">
        <v>66</v>
      </c>
      <c r="C51" s="156" t="s">
        <v>66</v>
      </c>
      <c r="D51" s="156" t="s">
        <v>66</v>
      </c>
      <c r="E51" s="156" t="s">
        <v>66</v>
      </c>
    </row>
    <row r="52" spans="1:5" ht="10.8" thickBot="1">
      <c r="A52" s="154">
        <v>2</v>
      </c>
      <c r="B52" s="155" t="s">
        <v>66</v>
      </c>
      <c r="C52" s="156" t="s">
        <v>66</v>
      </c>
      <c r="D52" s="156" t="s">
        <v>66</v>
      </c>
      <c r="E52" s="156" t="s">
        <v>66</v>
      </c>
    </row>
    <row r="53" spans="1:5" ht="10.8" thickBot="1">
      <c r="A53" s="154">
        <v>3</v>
      </c>
      <c r="B53" s="155" t="s">
        <v>66</v>
      </c>
      <c r="C53" s="156" t="s">
        <v>66</v>
      </c>
      <c r="D53" s="156" t="s">
        <v>66</v>
      </c>
      <c r="E53" s="156" t="s">
        <v>66</v>
      </c>
    </row>
    <row r="54" spans="1:5" ht="10.8" thickBot="1">
      <c r="A54" s="154">
        <v>4</v>
      </c>
      <c r="B54" s="155" t="s">
        <v>66</v>
      </c>
      <c r="C54" s="156" t="s">
        <v>66</v>
      </c>
      <c r="D54" s="156" t="s">
        <v>66</v>
      </c>
      <c r="E54" s="156" t="s">
        <v>66</v>
      </c>
    </row>
    <row r="55" spans="1:5" ht="10.8" thickBot="1">
      <c r="A55" s="154">
        <v>5</v>
      </c>
      <c r="B55" s="156" t="s">
        <v>66</v>
      </c>
      <c r="C55" s="156" t="s">
        <v>66</v>
      </c>
      <c r="D55" s="156" t="s">
        <v>66</v>
      </c>
      <c r="E55" s="156" t="s">
        <v>66</v>
      </c>
    </row>
    <row r="56" spans="1:5" ht="10.8" thickBot="1">
      <c r="A56" s="154">
        <v>6</v>
      </c>
      <c r="B56" s="156" t="s">
        <v>66</v>
      </c>
      <c r="C56" s="156" t="s">
        <v>66</v>
      </c>
      <c r="D56" s="156" t="s">
        <v>66</v>
      </c>
      <c r="E56" s="156" t="s">
        <v>66</v>
      </c>
    </row>
    <row r="57" spans="1:5" ht="10.8" thickBot="1">
      <c r="A57" s="154">
        <v>7</v>
      </c>
      <c r="B57" s="156" t="s">
        <v>66</v>
      </c>
      <c r="C57" s="156" t="s">
        <v>66</v>
      </c>
      <c r="D57" s="156" t="s">
        <v>66</v>
      </c>
      <c r="E57" s="156" t="s">
        <v>66</v>
      </c>
    </row>
    <row r="58" spans="1:5" ht="10.8" thickBot="1">
      <c r="A58" s="154">
        <v>8</v>
      </c>
      <c r="B58" s="156" t="s">
        <v>66</v>
      </c>
      <c r="C58" s="156" t="s">
        <v>66</v>
      </c>
      <c r="D58" s="156" t="s">
        <v>66</v>
      </c>
      <c r="E58" s="156" t="s">
        <v>66</v>
      </c>
    </row>
    <row r="59" spans="1:5" ht="10.8" thickBot="1">
      <c r="A59" s="154">
        <v>9</v>
      </c>
      <c r="B59" s="156" t="s">
        <v>66</v>
      </c>
      <c r="C59" s="156" t="s">
        <v>66</v>
      </c>
      <c r="D59" s="156" t="s">
        <v>66</v>
      </c>
      <c r="E59" s="156" t="s">
        <v>66</v>
      </c>
    </row>
    <row r="60" spans="1:5" ht="10.8" thickBot="1">
      <c r="A60" s="154">
        <v>10</v>
      </c>
      <c r="B60" s="156" t="s">
        <v>66</v>
      </c>
      <c r="C60" s="156" t="s">
        <v>66</v>
      </c>
      <c r="D60" s="156" t="s">
        <v>66</v>
      </c>
      <c r="E60" s="156" t="s">
        <v>66</v>
      </c>
    </row>
    <row r="61" spans="1:5" ht="10.8" thickBot="1">
      <c r="A61" s="154">
        <v>11</v>
      </c>
      <c r="B61" s="156" t="s">
        <v>66</v>
      </c>
      <c r="C61" s="156" t="s">
        <v>66</v>
      </c>
      <c r="D61" s="156" t="s">
        <v>66</v>
      </c>
      <c r="E61" s="156" t="s">
        <v>66</v>
      </c>
    </row>
    <row r="62" spans="1:5" ht="10.8" thickBot="1">
      <c r="A62" s="154">
        <v>12</v>
      </c>
      <c r="B62" s="156" t="s">
        <v>66</v>
      </c>
      <c r="C62" s="156" t="s">
        <v>66</v>
      </c>
      <c r="D62" s="156" t="s">
        <v>66</v>
      </c>
      <c r="E62" s="156" t="s">
        <v>66</v>
      </c>
    </row>
    <row r="63" spans="1:5" ht="10.8" thickBot="1">
      <c r="A63" s="154">
        <v>13</v>
      </c>
      <c r="B63" s="156" t="s">
        <v>66</v>
      </c>
      <c r="C63" s="156" t="s">
        <v>66</v>
      </c>
      <c r="D63" s="156" t="s">
        <v>66</v>
      </c>
      <c r="E63" s="156" t="s">
        <v>66</v>
      </c>
    </row>
    <row r="64" spans="1:5" ht="10.8" thickBot="1">
      <c r="A64" s="154">
        <v>14</v>
      </c>
      <c r="B64" s="156" t="s">
        <v>66</v>
      </c>
      <c r="C64" s="156" t="s">
        <v>66</v>
      </c>
      <c r="D64" s="156" t="s">
        <v>66</v>
      </c>
      <c r="E64" s="156" t="s">
        <v>66</v>
      </c>
    </row>
    <row r="65" spans="1:5" ht="10.8" thickBot="1">
      <c r="A65" s="154">
        <v>15</v>
      </c>
      <c r="B65" s="156" t="s">
        <v>66</v>
      </c>
      <c r="C65" s="156" t="s">
        <v>66</v>
      </c>
      <c r="D65" s="156" t="s">
        <v>66</v>
      </c>
      <c r="E65" s="156" t="s">
        <v>66</v>
      </c>
    </row>
    <row r="66" spans="1:5">
      <c r="A66" s="17"/>
    </row>
    <row r="67" spans="1:5">
      <c r="A67" s="17" t="s">
        <v>87</v>
      </c>
    </row>
    <row r="68" spans="1:5" ht="10.8" thickBot="1">
      <c r="A68" s="17"/>
    </row>
    <row r="69" spans="1:5" ht="10.8" thickBot="1">
      <c r="A69" s="149"/>
      <c r="B69" s="151"/>
    </row>
    <row r="70" spans="1:5">
      <c r="A70" s="189"/>
      <c r="B70" s="162"/>
    </row>
    <row r="71" spans="1:5">
      <c r="A71" s="190"/>
      <c r="B71" s="162" t="s">
        <v>66</v>
      </c>
    </row>
    <row r="72" spans="1:5" ht="10.8" thickBot="1">
      <c r="A72" s="191"/>
      <c r="B72" s="155"/>
    </row>
    <row r="73" spans="1:5">
      <c r="A73" s="17"/>
    </row>
    <row r="74" spans="1:5">
      <c r="A74" s="17" t="s">
        <v>88</v>
      </c>
    </row>
    <row r="76" spans="1:5" ht="10.8" thickBot="1">
      <c r="A76" s="17" t="s">
        <v>89</v>
      </c>
    </row>
    <row r="77" spans="1:5" ht="21" thickBot="1">
      <c r="A77" s="163">
        <v>1</v>
      </c>
      <c r="B77" s="150" t="s">
        <v>90</v>
      </c>
      <c r="C77" s="150" t="s">
        <v>91</v>
      </c>
    </row>
    <row r="78" spans="1:5" ht="21" thickBot="1">
      <c r="A78" s="164">
        <v>2</v>
      </c>
      <c r="B78" s="156" t="s">
        <v>92</v>
      </c>
      <c r="C78" s="156" t="s">
        <v>93</v>
      </c>
    </row>
    <row r="79" spans="1:5" ht="21" thickBot="1">
      <c r="A79" s="164">
        <v>3</v>
      </c>
      <c r="B79" s="156" t="s">
        <v>94</v>
      </c>
      <c r="C79" s="156" t="s">
        <v>95</v>
      </c>
    </row>
    <row r="80" spans="1:5" ht="41.4" thickBot="1">
      <c r="A80" s="164">
        <v>4</v>
      </c>
      <c r="B80" s="156" t="s">
        <v>96</v>
      </c>
      <c r="C80" s="156" t="s">
        <v>97</v>
      </c>
    </row>
    <row r="81" spans="1:4" ht="10.8" thickBot="1"/>
    <row r="82" spans="1:4" ht="10.8" thickBot="1">
      <c r="A82" s="15"/>
      <c r="B82" s="16" t="s">
        <v>98</v>
      </c>
      <c r="C82" s="16" t="s">
        <v>99</v>
      </c>
      <c r="D82" s="16" t="s">
        <v>100</v>
      </c>
    </row>
    <row r="83" spans="1:4" ht="31.2" thickBot="1">
      <c r="A83" s="159">
        <v>0</v>
      </c>
      <c r="B83" s="161" t="s">
        <v>101</v>
      </c>
      <c r="C83" s="161" t="s">
        <v>102</v>
      </c>
      <c r="D83" s="161">
        <v>1</v>
      </c>
    </row>
    <row r="84" spans="1:4" ht="10.8" thickBot="1">
      <c r="A84" s="154">
        <v>1</v>
      </c>
      <c r="B84" s="155" t="s">
        <v>66</v>
      </c>
      <c r="C84" s="156" t="s">
        <v>66</v>
      </c>
      <c r="D84" s="156" t="s">
        <v>66</v>
      </c>
    </row>
    <row r="85" spans="1:4" ht="10.8" thickBot="1">
      <c r="A85" s="154">
        <v>2</v>
      </c>
      <c r="B85" s="155" t="s">
        <v>66</v>
      </c>
      <c r="C85" s="156" t="s">
        <v>66</v>
      </c>
      <c r="D85" s="156" t="s">
        <v>66</v>
      </c>
    </row>
    <row r="86" spans="1:4" ht="10.8" thickBot="1">
      <c r="A86" s="154">
        <v>3</v>
      </c>
      <c r="B86" s="155" t="s">
        <v>66</v>
      </c>
      <c r="C86" s="156" t="s">
        <v>66</v>
      </c>
      <c r="D86" s="156" t="s">
        <v>66</v>
      </c>
    </row>
    <row r="87" spans="1:4" ht="10.8" thickBot="1">
      <c r="A87" s="154">
        <v>4</v>
      </c>
      <c r="B87" s="155" t="s">
        <v>66</v>
      </c>
      <c r="C87" s="156" t="s">
        <v>66</v>
      </c>
      <c r="D87" s="156" t="s">
        <v>66</v>
      </c>
    </row>
    <row r="88" spans="1:4" ht="10.8" thickBot="1">
      <c r="A88" s="154">
        <v>5</v>
      </c>
      <c r="B88" s="156" t="s">
        <v>66</v>
      </c>
      <c r="C88" s="156" t="s">
        <v>66</v>
      </c>
      <c r="D88" s="156" t="s">
        <v>66</v>
      </c>
    </row>
    <row r="89" spans="1:4" ht="10.8" thickBot="1">
      <c r="A89" s="154">
        <v>6</v>
      </c>
      <c r="B89" s="156" t="s">
        <v>66</v>
      </c>
      <c r="C89" s="156" t="s">
        <v>66</v>
      </c>
      <c r="D89" s="156" t="s">
        <v>66</v>
      </c>
    </row>
    <row r="90" spans="1:4" ht="10.8" thickBot="1">
      <c r="A90" s="154">
        <v>7</v>
      </c>
      <c r="B90" s="156" t="s">
        <v>66</v>
      </c>
      <c r="C90" s="156" t="s">
        <v>66</v>
      </c>
      <c r="D90" s="156" t="s">
        <v>66</v>
      </c>
    </row>
    <row r="91" spans="1:4" ht="10.8" thickBot="1">
      <c r="A91" s="154">
        <v>8</v>
      </c>
      <c r="B91" s="156" t="s">
        <v>66</v>
      </c>
      <c r="C91" s="156" t="s">
        <v>66</v>
      </c>
      <c r="D91" s="156" t="s">
        <v>66</v>
      </c>
    </row>
    <row r="92" spans="1:4" ht="10.8" thickBot="1">
      <c r="A92" s="154">
        <v>9</v>
      </c>
      <c r="B92" s="156" t="s">
        <v>66</v>
      </c>
      <c r="C92" s="156" t="s">
        <v>66</v>
      </c>
      <c r="D92" s="156" t="s">
        <v>66</v>
      </c>
    </row>
    <row r="93" spans="1:4" ht="10.8" thickBot="1">
      <c r="A93" s="154">
        <v>10</v>
      </c>
      <c r="B93" s="156" t="s">
        <v>66</v>
      </c>
      <c r="C93" s="156" t="s">
        <v>66</v>
      </c>
      <c r="D93" s="156" t="s">
        <v>66</v>
      </c>
    </row>
    <row r="94" spans="1:4" ht="10.8" thickBot="1">
      <c r="A94" s="154">
        <v>11</v>
      </c>
      <c r="B94" s="156" t="s">
        <v>66</v>
      </c>
      <c r="C94" s="156" t="s">
        <v>66</v>
      </c>
      <c r="D94" s="156" t="s">
        <v>66</v>
      </c>
    </row>
    <row r="95" spans="1:4" ht="10.8" thickBot="1">
      <c r="A95" s="154">
        <v>12</v>
      </c>
      <c r="B95" s="156" t="s">
        <v>66</v>
      </c>
      <c r="C95" s="156" t="s">
        <v>66</v>
      </c>
      <c r="D95" s="156" t="s">
        <v>66</v>
      </c>
    </row>
    <row r="96" spans="1:4" ht="10.8" thickBot="1">
      <c r="A96" s="154">
        <v>13</v>
      </c>
      <c r="B96" s="156" t="s">
        <v>66</v>
      </c>
      <c r="C96" s="156" t="s">
        <v>66</v>
      </c>
      <c r="D96" s="156" t="s">
        <v>66</v>
      </c>
    </row>
    <row r="97" spans="1:4" ht="10.8" thickBot="1">
      <c r="A97" s="154">
        <v>14</v>
      </c>
      <c r="B97" s="156" t="s">
        <v>66</v>
      </c>
      <c r="C97" s="156" t="s">
        <v>66</v>
      </c>
      <c r="D97" s="156" t="s">
        <v>66</v>
      </c>
    </row>
    <row r="98" spans="1:4" ht="10.8" thickBot="1">
      <c r="A98" s="154">
        <v>15</v>
      </c>
      <c r="B98" s="156" t="s">
        <v>66</v>
      </c>
      <c r="C98" s="156" t="s">
        <v>66</v>
      </c>
      <c r="D98" s="156" t="s">
        <v>66</v>
      </c>
    </row>
    <row r="99" spans="1:4" ht="10.8" thickBot="1">
      <c r="A99" s="154">
        <v>16</v>
      </c>
      <c r="B99" s="156" t="s">
        <v>66</v>
      </c>
      <c r="C99" s="156" t="s">
        <v>66</v>
      </c>
      <c r="D99" s="156" t="s">
        <v>66</v>
      </c>
    </row>
    <row r="100" spans="1:4" ht="10.8" thickBot="1">
      <c r="A100" s="154">
        <v>17</v>
      </c>
      <c r="B100" s="156" t="s">
        <v>66</v>
      </c>
      <c r="C100" s="156" t="s">
        <v>66</v>
      </c>
      <c r="D100" s="156" t="s">
        <v>66</v>
      </c>
    </row>
    <row r="101" spans="1:4" ht="10.8" thickBot="1">
      <c r="A101" s="154">
        <v>18</v>
      </c>
      <c r="B101" s="156" t="s">
        <v>66</v>
      </c>
      <c r="C101" s="156" t="s">
        <v>66</v>
      </c>
      <c r="D101" s="156" t="s">
        <v>66</v>
      </c>
    </row>
    <row r="102" spans="1:4" ht="10.8" thickBot="1">
      <c r="A102" s="154">
        <v>19</v>
      </c>
      <c r="B102" s="156" t="s">
        <v>66</v>
      </c>
      <c r="C102" s="156" t="s">
        <v>66</v>
      </c>
      <c r="D102" s="156" t="s">
        <v>66</v>
      </c>
    </row>
    <row r="103" spans="1:4" ht="10.8" thickBot="1">
      <c r="A103" s="154">
        <v>20</v>
      </c>
      <c r="B103" s="156" t="s">
        <v>66</v>
      </c>
      <c r="C103" s="156" t="s">
        <v>66</v>
      </c>
      <c r="D103" s="156" t="s">
        <v>66</v>
      </c>
    </row>
    <row r="105" spans="1:4" ht="10.8" thickBot="1"/>
    <row r="106" spans="1:4" ht="21" thickBot="1">
      <c r="A106" s="149"/>
      <c r="B106" s="151" t="s">
        <v>103</v>
      </c>
    </row>
    <row r="107" spans="1:4" ht="10.8" thickBot="1">
      <c r="A107" s="165">
        <v>1</v>
      </c>
      <c r="B107" s="166" t="s">
        <v>66</v>
      </c>
    </row>
    <row r="108" spans="1:4" ht="10.8" thickBot="1">
      <c r="A108" s="165">
        <v>2</v>
      </c>
      <c r="B108" s="166" t="s">
        <v>66</v>
      </c>
    </row>
    <row r="109" spans="1:4">
      <c r="A109" s="165">
        <v>3</v>
      </c>
      <c r="B109" s="166" t="s">
        <v>66</v>
      </c>
    </row>
    <row r="111" spans="1:4">
      <c r="A111" s="17" t="s">
        <v>104</v>
      </c>
    </row>
    <row r="112" spans="1:4">
      <c r="A112" s="167" t="s">
        <v>105</v>
      </c>
    </row>
    <row r="113" spans="1:5">
      <c r="A113" s="85" t="s">
        <v>357</v>
      </c>
      <c r="B113" s="168" t="s">
        <v>358</v>
      </c>
      <c r="C113" s="168"/>
      <c r="D113" s="168"/>
      <c r="E113" s="168"/>
    </row>
    <row r="114" spans="1:5" ht="10.8" thickBot="1">
      <c r="A114" s="169">
        <v>1</v>
      </c>
      <c r="B114" s="170"/>
      <c r="C114" s="170"/>
      <c r="D114" s="170"/>
      <c r="E114" s="170"/>
    </row>
    <row r="115" spans="1:5" ht="10.8" thickBot="1">
      <c r="A115" s="171" t="s">
        <v>106</v>
      </c>
      <c r="B115" s="166"/>
      <c r="C115" s="166"/>
      <c r="D115" s="166"/>
      <c r="E115" s="166"/>
    </row>
    <row r="116" spans="1:5" ht="10.8" thickBot="1">
      <c r="A116" s="171" t="s">
        <v>107</v>
      </c>
      <c r="B116" s="166" t="s">
        <v>66</v>
      </c>
      <c r="C116" s="166" t="s">
        <v>66</v>
      </c>
      <c r="D116" s="166" t="s">
        <v>66</v>
      </c>
      <c r="E116" s="166" t="s">
        <v>66</v>
      </c>
    </row>
    <row r="117" spans="1:5" ht="10.8" thickBot="1">
      <c r="A117" s="171" t="s">
        <v>108</v>
      </c>
      <c r="B117" s="166" t="s">
        <v>66</v>
      </c>
      <c r="C117" s="166" t="s">
        <v>66</v>
      </c>
      <c r="D117" s="166" t="s">
        <v>66</v>
      </c>
      <c r="E117" s="166" t="s">
        <v>66</v>
      </c>
    </row>
    <row r="118" spans="1:5" ht="10.8" thickBot="1">
      <c r="A118" s="171" t="s">
        <v>109</v>
      </c>
      <c r="B118" s="166" t="s">
        <v>66</v>
      </c>
      <c r="C118" s="166" t="s">
        <v>66</v>
      </c>
      <c r="D118" s="166" t="s">
        <v>66</v>
      </c>
      <c r="E118" s="166" t="s">
        <v>66</v>
      </c>
    </row>
    <row r="119" spans="1:5" ht="10.8" thickBot="1">
      <c r="A119" s="171" t="s">
        <v>110</v>
      </c>
      <c r="B119" s="166" t="s">
        <v>66</v>
      </c>
      <c r="C119" s="166" t="s">
        <v>66</v>
      </c>
      <c r="D119" s="166" t="s">
        <v>66</v>
      </c>
      <c r="E119" s="166" t="s">
        <v>66</v>
      </c>
    </row>
    <row r="120" spans="1:5">
      <c r="A120" s="171" t="s">
        <v>111</v>
      </c>
      <c r="B120" s="166" t="s">
        <v>66</v>
      </c>
      <c r="C120" s="166" t="s">
        <v>66</v>
      </c>
      <c r="D120" s="166" t="s">
        <v>66</v>
      </c>
      <c r="E120" s="166" t="s">
        <v>66</v>
      </c>
    </row>
    <row r="121" spans="1:5" ht="10.8" thickBot="1"/>
    <row r="122" spans="1:5" ht="10.8" thickBot="1">
      <c r="A122" s="149">
        <v>2</v>
      </c>
      <c r="B122" s="151"/>
      <c r="C122" s="151"/>
      <c r="D122" s="151"/>
      <c r="E122" s="151"/>
    </row>
    <row r="123" spans="1:5" ht="10.8" thickBot="1">
      <c r="A123" s="171" t="s">
        <v>106</v>
      </c>
      <c r="B123" s="166" t="s">
        <v>66</v>
      </c>
      <c r="C123" s="166" t="s">
        <v>66</v>
      </c>
      <c r="D123" s="166" t="s">
        <v>66</v>
      </c>
      <c r="E123" s="166" t="s">
        <v>66</v>
      </c>
    </row>
    <row r="124" spans="1:5" ht="10.8" thickBot="1">
      <c r="A124" s="171" t="s">
        <v>107</v>
      </c>
      <c r="B124" s="166" t="s">
        <v>66</v>
      </c>
      <c r="C124" s="166" t="s">
        <v>66</v>
      </c>
      <c r="D124" s="166" t="s">
        <v>66</v>
      </c>
      <c r="E124" s="166" t="s">
        <v>66</v>
      </c>
    </row>
    <row r="125" spans="1:5" ht="10.8" thickBot="1">
      <c r="A125" s="171" t="s">
        <v>108</v>
      </c>
      <c r="B125" s="166" t="s">
        <v>66</v>
      </c>
      <c r="C125" s="166" t="s">
        <v>66</v>
      </c>
      <c r="D125" s="166" t="s">
        <v>66</v>
      </c>
      <c r="E125" s="166" t="s">
        <v>66</v>
      </c>
    </row>
    <row r="126" spans="1:5" ht="10.8" thickBot="1">
      <c r="A126" s="171" t="s">
        <v>109</v>
      </c>
      <c r="B126" s="166" t="s">
        <v>66</v>
      </c>
      <c r="C126" s="166" t="s">
        <v>66</v>
      </c>
      <c r="D126" s="166" t="s">
        <v>66</v>
      </c>
      <c r="E126" s="166" t="s">
        <v>66</v>
      </c>
    </row>
    <row r="127" spans="1:5" ht="10.8" thickBot="1">
      <c r="A127" s="171" t="s">
        <v>110</v>
      </c>
      <c r="B127" s="166" t="s">
        <v>66</v>
      </c>
      <c r="C127" s="166" t="s">
        <v>66</v>
      </c>
      <c r="D127" s="166" t="s">
        <v>66</v>
      </c>
      <c r="E127" s="166" t="s">
        <v>66</v>
      </c>
    </row>
    <row r="128" spans="1:5">
      <c r="A128" s="171" t="s">
        <v>111</v>
      </c>
      <c r="B128" s="166" t="s">
        <v>66</v>
      </c>
      <c r="C128" s="166" t="s">
        <v>66</v>
      </c>
      <c r="D128" s="166" t="s">
        <v>66</v>
      </c>
      <c r="E128" s="166" t="s">
        <v>66</v>
      </c>
    </row>
    <row r="129" spans="1:5" ht="10.8" thickBot="1">
      <c r="A129" s="17"/>
    </row>
    <row r="130" spans="1:5" ht="10.8" thickBot="1">
      <c r="A130" s="149">
        <v>3</v>
      </c>
      <c r="B130" s="151"/>
      <c r="C130" s="151"/>
      <c r="D130" s="151"/>
      <c r="E130" s="151"/>
    </row>
    <row r="131" spans="1:5" ht="10.8" thickBot="1">
      <c r="A131" s="171" t="s">
        <v>106</v>
      </c>
      <c r="B131" s="166" t="s">
        <v>66</v>
      </c>
      <c r="C131" s="166" t="s">
        <v>66</v>
      </c>
      <c r="D131" s="166" t="s">
        <v>66</v>
      </c>
      <c r="E131" s="166" t="s">
        <v>66</v>
      </c>
    </row>
    <row r="132" spans="1:5" ht="10.8" thickBot="1">
      <c r="A132" s="171" t="s">
        <v>107</v>
      </c>
      <c r="B132" s="166" t="s">
        <v>66</v>
      </c>
      <c r="C132" s="166" t="s">
        <v>66</v>
      </c>
      <c r="D132" s="166" t="s">
        <v>66</v>
      </c>
      <c r="E132" s="166" t="s">
        <v>66</v>
      </c>
    </row>
    <row r="133" spans="1:5" ht="10.8" thickBot="1">
      <c r="A133" s="171" t="s">
        <v>108</v>
      </c>
      <c r="B133" s="166" t="s">
        <v>66</v>
      </c>
      <c r="C133" s="166" t="s">
        <v>66</v>
      </c>
      <c r="D133" s="166" t="s">
        <v>66</v>
      </c>
      <c r="E133" s="166" t="s">
        <v>66</v>
      </c>
    </row>
    <row r="134" spans="1:5" ht="10.8" thickBot="1">
      <c r="A134" s="171" t="s">
        <v>109</v>
      </c>
      <c r="B134" s="166" t="s">
        <v>66</v>
      </c>
      <c r="C134" s="166" t="s">
        <v>66</v>
      </c>
      <c r="D134" s="166" t="s">
        <v>66</v>
      </c>
      <c r="E134" s="166" t="s">
        <v>66</v>
      </c>
    </row>
    <row r="135" spans="1:5" ht="10.8" thickBot="1">
      <c r="A135" s="171" t="s">
        <v>110</v>
      </c>
      <c r="B135" s="166" t="s">
        <v>66</v>
      </c>
      <c r="C135" s="166" t="s">
        <v>66</v>
      </c>
      <c r="D135" s="166" t="s">
        <v>66</v>
      </c>
      <c r="E135" s="166" t="s">
        <v>66</v>
      </c>
    </row>
    <row r="136" spans="1:5">
      <c r="A136" s="171" t="s">
        <v>111</v>
      </c>
      <c r="B136" s="166" t="s">
        <v>66</v>
      </c>
      <c r="C136" s="166" t="s">
        <v>66</v>
      </c>
      <c r="D136" s="166" t="s">
        <v>66</v>
      </c>
      <c r="E136" s="166" t="s">
        <v>66</v>
      </c>
    </row>
    <row r="137" spans="1:5" ht="10.8" thickBot="1">
      <c r="A137" s="17"/>
    </row>
    <row r="138" spans="1:5" ht="10.8" thickBot="1">
      <c r="A138" s="149">
        <v>4</v>
      </c>
      <c r="B138" s="151"/>
      <c r="C138" s="151"/>
      <c r="D138" s="151"/>
      <c r="E138" s="151"/>
    </row>
    <row r="139" spans="1:5" ht="10.8" thickBot="1">
      <c r="A139" s="171" t="s">
        <v>106</v>
      </c>
      <c r="B139" s="166" t="s">
        <v>66</v>
      </c>
      <c r="C139" s="166" t="s">
        <v>66</v>
      </c>
      <c r="D139" s="166" t="s">
        <v>66</v>
      </c>
      <c r="E139" s="166" t="s">
        <v>66</v>
      </c>
    </row>
    <row r="140" spans="1:5" ht="10.8" thickBot="1">
      <c r="A140" s="171" t="s">
        <v>107</v>
      </c>
      <c r="B140" s="166" t="s">
        <v>66</v>
      </c>
      <c r="C140" s="166" t="s">
        <v>66</v>
      </c>
      <c r="D140" s="166" t="s">
        <v>66</v>
      </c>
      <c r="E140" s="166" t="s">
        <v>66</v>
      </c>
    </row>
    <row r="141" spans="1:5" ht="10.8" thickBot="1">
      <c r="A141" s="171" t="s">
        <v>108</v>
      </c>
      <c r="B141" s="166" t="s">
        <v>66</v>
      </c>
      <c r="C141" s="166" t="s">
        <v>66</v>
      </c>
      <c r="D141" s="166" t="s">
        <v>66</v>
      </c>
      <c r="E141" s="166" t="s">
        <v>66</v>
      </c>
    </row>
    <row r="142" spans="1:5" ht="10.8" thickBot="1">
      <c r="A142" s="171" t="s">
        <v>109</v>
      </c>
      <c r="B142" s="166" t="s">
        <v>66</v>
      </c>
      <c r="C142" s="166" t="s">
        <v>66</v>
      </c>
      <c r="D142" s="166" t="s">
        <v>66</v>
      </c>
      <c r="E142" s="166" t="s">
        <v>66</v>
      </c>
    </row>
    <row r="143" spans="1:5" ht="10.8" thickBot="1">
      <c r="A143" s="171" t="s">
        <v>110</v>
      </c>
      <c r="B143" s="166" t="s">
        <v>66</v>
      </c>
      <c r="C143" s="166" t="s">
        <v>66</v>
      </c>
      <c r="D143" s="166" t="s">
        <v>66</v>
      </c>
      <c r="E143" s="166" t="s">
        <v>66</v>
      </c>
    </row>
    <row r="144" spans="1:5">
      <c r="A144" s="171" t="s">
        <v>111</v>
      </c>
      <c r="B144" s="166" t="s">
        <v>66</v>
      </c>
      <c r="C144" s="166" t="s">
        <v>66</v>
      </c>
      <c r="D144" s="166" t="s">
        <v>66</v>
      </c>
    </row>
    <row r="146" spans="1:4">
      <c r="A146" s="17" t="s">
        <v>112</v>
      </c>
    </row>
    <row r="147" spans="1:4" ht="10.8" thickBot="1"/>
    <row r="148" spans="1:4" ht="31.2" thickBot="1">
      <c r="A148" s="15"/>
      <c r="B148" s="16" t="s">
        <v>113</v>
      </c>
      <c r="C148" s="16" t="s">
        <v>114</v>
      </c>
      <c r="D148" s="16" t="s">
        <v>115</v>
      </c>
    </row>
    <row r="149" spans="1:4" ht="82.2" thickBot="1">
      <c r="A149" s="159">
        <v>0</v>
      </c>
      <c r="B149" s="161" t="s">
        <v>116</v>
      </c>
      <c r="C149" s="161" t="s">
        <v>117</v>
      </c>
      <c r="D149" s="161" t="s">
        <v>118</v>
      </c>
    </row>
    <row r="150" spans="1:4" ht="10.8" thickBot="1">
      <c r="A150" s="154">
        <v>1</v>
      </c>
      <c r="B150" s="155" t="s">
        <v>66</v>
      </c>
      <c r="C150" s="156" t="s">
        <v>66</v>
      </c>
      <c r="D150" s="156" t="s">
        <v>66</v>
      </c>
    </row>
    <row r="151" spans="1:4" ht="10.8" thickBot="1">
      <c r="A151" s="154">
        <v>2</v>
      </c>
      <c r="B151" s="155" t="s">
        <v>66</v>
      </c>
      <c r="C151" s="156" t="s">
        <v>66</v>
      </c>
      <c r="D151" s="156" t="s">
        <v>66</v>
      </c>
    </row>
    <row r="152" spans="1:4" ht="10.8" thickBot="1">
      <c r="A152" s="154">
        <v>3</v>
      </c>
      <c r="B152" s="155" t="s">
        <v>66</v>
      </c>
      <c r="C152" s="156" t="s">
        <v>66</v>
      </c>
      <c r="D152" s="156" t="s">
        <v>66</v>
      </c>
    </row>
    <row r="153" spans="1:4" ht="10.8" thickBot="1">
      <c r="A153" s="154">
        <v>4</v>
      </c>
      <c r="B153" s="155" t="s">
        <v>66</v>
      </c>
      <c r="C153" s="156" t="s">
        <v>66</v>
      </c>
      <c r="D153" s="156" t="s">
        <v>66</v>
      </c>
    </row>
    <row r="154" spans="1:4" ht="10.8" thickBot="1">
      <c r="A154" s="154">
        <v>5</v>
      </c>
      <c r="B154" s="156" t="s">
        <v>66</v>
      </c>
      <c r="C154" s="156" t="s">
        <v>66</v>
      </c>
      <c r="D154" s="156" t="s">
        <v>66</v>
      </c>
    </row>
    <row r="155" spans="1:4" ht="10.8" thickBot="1">
      <c r="A155" s="154">
        <v>6</v>
      </c>
      <c r="B155" s="156" t="s">
        <v>66</v>
      </c>
      <c r="C155" s="156" t="s">
        <v>66</v>
      </c>
      <c r="D155" s="156" t="s">
        <v>66</v>
      </c>
    </row>
    <row r="156" spans="1:4" ht="10.8" thickBot="1">
      <c r="A156" s="154">
        <v>7</v>
      </c>
      <c r="B156" s="156" t="s">
        <v>66</v>
      </c>
      <c r="C156" s="156" t="s">
        <v>66</v>
      </c>
      <c r="D156" s="156" t="s">
        <v>66</v>
      </c>
    </row>
    <row r="157" spans="1:4" ht="10.8" thickBot="1">
      <c r="A157" s="154">
        <v>8</v>
      </c>
      <c r="B157" s="156" t="s">
        <v>66</v>
      </c>
      <c r="C157" s="156" t="s">
        <v>66</v>
      </c>
      <c r="D157" s="156" t="s">
        <v>66</v>
      </c>
    </row>
    <row r="158" spans="1:4" ht="10.8" thickBot="1">
      <c r="A158" s="154">
        <v>9</v>
      </c>
      <c r="B158" s="156" t="s">
        <v>66</v>
      </c>
      <c r="C158" s="156" t="s">
        <v>66</v>
      </c>
      <c r="D158" s="156" t="s">
        <v>66</v>
      </c>
    </row>
    <row r="159" spans="1:4" ht="10.8" thickBot="1">
      <c r="A159" s="154">
        <v>10</v>
      </c>
      <c r="B159" s="156" t="s">
        <v>66</v>
      </c>
      <c r="C159" s="156" t="s">
        <v>66</v>
      </c>
      <c r="D159" s="156" t="s">
        <v>66</v>
      </c>
    </row>
    <row r="160" spans="1:4" ht="10.8" thickBot="1">
      <c r="A160" s="154">
        <v>11</v>
      </c>
      <c r="B160" s="156" t="s">
        <v>66</v>
      </c>
      <c r="C160" s="156" t="s">
        <v>66</v>
      </c>
      <c r="D160" s="156" t="s">
        <v>66</v>
      </c>
    </row>
    <row r="161" spans="1:4" ht="10.8" thickBot="1">
      <c r="A161" s="154">
        <v>12</v>
      </c>
      <c r="B161" s="156" t="s">
        <v>66</v>
      </c>
      <c r="C161" s="156" t="s">
        <v>66</v>
      </c>
      <c r="D161" s="156" t="s">
        <v>66</v>
      </c>
    </row>
    <row r="162" spans="1:4" ht="10.8" thickBot="1">
      <c r="A162" s="154">
        <v>13</v>
      </c>
      <c r="B162" s="156" t="s">
        <v>66</v>
      </c>
      <c r="C162" s="156" t="s">
        <v>66</v>
      </c>
      <c r="D162" s="156" t="s">
        <v>66</v>
      </c>
    </row>
    <row r="163" spans="1:4" ht="10.8" thickBot="1">
      <c r="A163" s="154">
        <v>14</v>
      </c>
      <c r="B163" s="156" t="s">
        <v>66</v>
      </c>
      <c r="C163" s="156" t="s">
        <v>66</v>
      </c>
      <c r="D163" s="156" t="s">
        <v>66</v>
      </c>
    </row>
    <row r="164" spans="1:4" ht="10.8" thickBot="1">
      <c r="A164" s="154">
        <v>15</v>
      </c>
      <c r="B164" s="156" t="s">
        <v>66</v>
      </c>
      <c r="C164" s="156" t="s">
        <v>66</v>
      </c>
      <c r="D164" s="156" t="s">
        <v>66</v>
      </c>
    </row>
    <row r="166" spans="1:4" ht="10.8" thickBot="1"/>
    <row r="167" spans="1:4" ht="21" thickBot="1">
      <c r="A167" s="149"/>
      <c r="B167" s="151" t="s">
        <v>103</v>
      </c>
    </row>
    <row r="168" spans="1:4" ht="10.8" thickBot="1">
      <c r="A168" s="165">
        <v>1</v>
      </c>
      <c r="B168" s="166" t="s">
        <v>66</v>
      </c>
    </row>
    <row r="169" spans="1:4" ht="10.8" thickBot="1">
      <c r="A169" s="165">
        <v>2</v>
      </c>
      <c r="B169" s="166" t="s">
        <v>66</v>
      </c>
    </row>
    <row r="170" spans="1:4">
      <c r="A170" s="165">
        <v>3</v>
      </c>
      <c r="B170" s="166" t="s">
        <v>66</v>
      </c>
    </row>
  </sheetData>
  <mergeCells count="1">
    <mergeCell ref="A70:A72"/>
  </mergeCells>
  <pageMargins left="0.7" right="0.7" top="0.75" bottom="0.75" header="0.3" footer="0.3"/>
  <pageSetup paperSize="9" orientation="portrait" r:id="rId1"/>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sheetPr>
    <tabColor rgb="FF0070C0"/>
  </sheetPr>
  <dimension ref="A1:M85"/>
  <sheetViews>
    <sheetView view="pageLayout" topLeftCell="C79" zoomScaleNormal="100" zoomScaleSheetLayoutView="100" workbookViewId="0">
      <selection activeCell="K93" sqref="K93"/>
    </sheetView>
  </sheetViews>
  <sheetFormatPr defaultRowHeight="14.4"/>
  <cols>
    <col min="1" max="4" width="9.33203125" bestFit="1" customWidth="1"/>
    <col min="5" max="5" width="10.88671875" customWidth="1"/>
    <col min="6" max="7" width="9.6640625" bestFit="1" customWidth="1"/>
    <col min="8" max="8" width="12.109375" customWidth="1"/>
    <col min="9" max="9" width="6" customWidth="1"/>
    <col min="10" max="10" width="46.6640625" customWidth="1"/>
    <col min="13" max="13" width="10.44140625" customWidth="1"/>
  </cols>
  <sheetData>
    <row r="1" spans="1:13">
      <c r="A1" s="17" t="s">
        <v>139</v>
      </c>
      <c r="B1" s="11"/>
      <c r="C1" s="12"/>
      <c r="D1" s="10" t="s">
        <v>119</v>
      </c>
      <c r="E1" s="13">
        <v>37</v>
      </c>
      <c r="F1" s="10"/>
      <c r="G1" s="10" t="s">
        <v>120</v>
      </c>
      <c r="J1" s="79" t="s">
        <v>167</v>
      </c>
      <c r="K1" s="68"/>
      <c r="L1" s="68"/>
      <c r="M1" s="68"/>
    </row>
    <row r="2" spans="1:13" ht="16.8">
      <c r="A2" s="51"/>
      <c r="B2" s="51" t="s">
        <v>121</v>
      </c>
      <c r="C2" s="51" t="s">
        <v>122</v>
      </c>
      <c r="D2" s="51" t="s">
        <v>123</v>
      </c>
      <c r="E2" s="51" t="s">
        <v>124</v>
      </c>
      <c r="F2" s="51" t="s">
        <v>125</v>
      </c>
      <c r="G2" s="51" t="s">
        <v>126</v>
      </c>
      <c r="H2" s="51" t="s">
        <v>127</v>
      </c>
      <c r="J2" s="69" t="s">
        <v>183</v>
      </c>
      <c r="K2" s="69" t="s">
        <v>141</v>
      </c>
      <c r="L2" s="69" t="s">
        <v>142</v>
      </c>
      <c r="M2" s="69" t="s">
        <v>143</v>
      </c>
    </row>
    <row r="3" spans="1:13">
      <c r="A3" s="18">
        <v>0</v>
      </c>
      <c r="B3" s="19">
        <v>40189</v>
      </c>
      <c r="C3" s="20">
        <v>17700</v>
      </c>
      <c r="D3" s="20">
        <v>3500</v>
      </c>
      <c r="E3" s="20">
        <v>30</v>
      </c>
      <c r="F3" s="20">
        <f>(E1*D3)/E3</f>
        <v>4316.666666666667</v>
      </c>
      <c r="G3" s="20">
        <f>D3/E3*30.5</f>
        <v>3558.3333333333335</v>
      </c>
      <c r="H3" s="21">
        <f>G3*E1</f>
        <v>131658.33333333334</v>
      </c>
      <c r="J3" s="72" t="s">
        <v>168</v>
      </c>
      <c r="K3" s="70">
        <v>7</v>
      </c>
      <c r="L3" s="71"/>
      <c r="M3" s="71"/>
    </row>
    <row r="4" spans="1:13">
      <c r="A4" s="18">
        <v>0</v>
      </c>
      <c r="B4" s="19">
        <v>40221</v>
      </c>
      <c r="C4" s="20">
        <v>22500</v>
      </c>
      <c r="D4" s="20">
        <f>C4-C3</f>
        <v>4800</v>
      </c>
      <c r="E4" s="20">
        <f>B4-B3</f>
        <v>32</v>
      </c>
      <c r="F4" s="20">
        <f>D4*E1/E4</f>
        <v>5550</v>
      </c>
      <c r="G4" s="20">
        <f>D4/E4*30.5</f>
        <v>4575</v>
      </c>
      <c r="H4" s="21">
        <f>G4*E1</f>
        <v>169275</v>
      </c>
      <c r="J4" s="72" t="s">
        <v>144</v>
      </c>
      <c r="K4" s="70">
        <v>8</v>
      </c>
      <c r="L4" s="71"/>
      <c r="M4" s="71"/>
    </row>
    <row r="5" spans="1:13">
      <c r="A5" s="22" t="s">
        <v>128</v>
      </c>
      <c r="B5" s="23"/>
      <c r="C5" s="24"/>
      <c r="D5" s="25"/>
      <c r="E5" s="26" t="s">
        <v>66</v>
      </c>
      <c r="F5" s="25"/>
      <c r="G5" s="26"/>
      <c r="H5" s="27" t="s">
        <v>66</v>
      </c>
      <c r="J5" s="72" t="s">
        <v>145</v>
      </c>
      <c r="K5" s="70">
        <v>3.75</v>
      </c>
      <c r="L5" s="71"/>
      <c r="M5" s="71"/>
    </row>
    <row r="6" spans="1:13">
      <c r="A6" s="22">
        <v>1</v>
      </c>
      <c r="B6" s="23"/>
      <c r="C6" s="24"/>
      <c r="D6" s="25">
        <f>C6-C5</f>
        <v>0</v>
      </c>
      <c r="E6" s="26">
        <f>B6-B5</f>
        <v>0</v>
      </c>
      <c r="F6" s="25" t="e">
        <f>D6*E1/E6</f>
        <v>#DIV/0!</v>
      </c>
      <c r="G6" s="25" t="e">
        <f>D6/E6*30.5</f>
        <v>#DIV/0!</v>
      </c>
      <c r="H6" s="27" t="e">
        <f>G6*E1</f>
        <v>#DIV/0!</v>
      </c>
      <c r="J6" s="72" t="s">
        <v>146</v>
      </c>
      <c r="K6" s="70">
        <v>37</v>
      </c>
      <c r="L6" s="71"/>
      <c r="M6" s="71"/>
    </row>
    <row r="7" spans="1:13">
      <c r="A7" s="22">
        <v>2</v>
      </c>
      <c r="B7" s="23"/>
      <c r="C7" s="24"/>
      <c r="D7" s="25">
        <f t="shared" ref="D7:D24" si="0">C7-C6</f>
        <v>0</v>
      </c>
      <c r="E7" s="26">
        <f t="shared" ref="E7:E24" si="1">B7-B6</f>
        <v>0</v>
      </c>
      <c r="F7" s="25" t="e">
        <f>D7*E1/E7</f>
        <v>#DIV/0!</v>
      </c>
      <c r="G7" s="25" t="e">
        <f t="shared" ref="G7:G24" si="2">D7/E7*30.5</f>
        <v>#DIV/0!</v>
      </c>
      <c r="H7" s="27" t="e">
        <f>G7*E1</f>
        <v>#DIV/0!</v>
      </c>
      <c r="J7" s="72" t="s">
        <v>147</v>
      </c>
      <c r="K7" s="70">
        <v>365</v>
      </c>
      <c r="L7" s="71"/>
      <c r="M7" s="71"/>
    </row>
    <row r="8" spans="1:13">
      <c r="A8" s="22">
        <v>3</v>
      </c>
      <c r="B8" s="23" t="s">
        <v>66</v>
      </c>
      <c r="C8" s="24" t="s">
        <v>66</v>
      </c>
      <c r="D8" s="25" t="e">
        <f t="shared" si="0"/>
        <v>#VALUE!</v>
      </c>
      <c r="E8" s="26" t="e">
        <f t="shared" si="1"/>
        <v>#VALUE!</v>
      </c>
      <c r="F8" s="25" t="e">
        <f t="shared" ref="F8" si="3">D8*E3/E8</f>
        <v>#VALUE!</v>
      </c>
      <c r="G8" s="25" t="e">
        <f t="shared" si="2"/>
        <v>#VALUE!</v>
      </c>
      <c r="H8" s="27" t="e">
        <f>G8*E1</f>
        <v>#VALUE!</v>
      </c>
      <c r="J8" s="72" t="s">
        <v>166</v>
      </c>
      <c r="K8" s="70">
        <v>100</v>
      </c>
      <c r="L8" s="71"/>
      <c r="M8" s="71"/>
    </row>
    <row r="9" spans="1:13">
      <c r="A9" s="22">
        <v>4</v>
      </c>
      <c r="B9" s="23" t="s">
        <v>66</v>
      </c>
      <c r="C9" s="24" t="s">
        <v>66</v>
      </c>
      <c r="D9" s="25" t="e">
        <f t="shared" si="0"/>
        <v>#VALUE!</v>
      </c>
      <c r="E9" s="26" t="e">
        <f t="shared" si="1"/>
        <v>#VALUE!</v>
      </c>
      <c r="F9" s="25" t="e">
        <f>D9*E3/E9</f>
        <v>#VALUE!</v>
      </c>
      <c r="G9" s="25" t="e">
        <f t="shared" si="2"/>
        <v>#VALUE!</v>
      </c>
      <c r="H9" s="27" t="e">
        <f t="shared" ref="H9" si="4">G9*E4</f>
        <v>#VALUE!</v>
      </c>
      <c r="J9" s="72" t="s">
        <v>148</v>
      </c>
      <c r="K9" s="70">
        <v>0.6</v>
      </c>
      <c r="L9" s="71"/>
      <c r="M9" s="71"/>
    </row>
    <row r="10" spans="1:13">
      <c r="A10" s="22">
        <v>5</v>
      </c>
      <c r="B10" s="23" t="s">
        <v>66</v>
      </c>
      <c r="C10" s="24" t="s">
        <v>66</v>
      </c>
      <c r="D10" s="25" t="e">
        <f t="shared" si="0"/>
        <v>#VALUE!</v>
      </c>
      <c r="E10" s="26" t="e">
        <f t="shared" si="1"/>
        <v>#VALUE!</v>
      </c>
      <c r="F10" s="25" t="e">
        <f>D10*E3/E10</f>
        <v>#VALUE!</v>
      </c>
      <c r="G10" s="25" t="e">
        <f t="shared" si="2"/>
        <v>#VALUE!</v>
      </c>
      <c r="H10" s="27" t="e">
        <f>G10*E1</f>
        <v>#VALUE!</v>
      </c>
      <c r="J10" s="72" t="s">
        <v>149</v>
      </c>
      <c r="K10" s="70">
        <v>1500</v>
      </c>
      <c r="L10" s="71"/>
      <c r="M10" s="71"/>
    </row>
    <row r="11" spans="1:13">
      <c r="A11" s="22">
        <v>6</v>
      </c>
      <c r="B11" s="23" t="s">
        <v>66</v>
      </c>
      <c r="C11" s="24" t="s">
        <v>66</v>
      </c>
      <c r="D11" s="25" t="e">
        <f t="shared" si="0"/>
        <v>#VALUE!</v>
      </c>
      <c r="E11" s="26" t="e">
        <f t="shared" si="1"/>
        <v>#VALUE!</v>
      </c>
      <c r="F11" s="25" t="e">
        <f>D11*E3/E11</f>
        <v>#VALUE!</v>
      </c>
      <c r="G11" s="25" t="e">
        <f t="shared" si="2"/>
        <v>#VALUE!</v>
      </c>
      <c r="H11" s="27" t="e">
        <f>G11*E1</f>
        <v>#VALUE!</v>
      </c>
      <c r="J11" s="72" t="s">
        <v>150</v>
      </c>
      <c r="K11" s="70">
        <v>0</v>
      </c>
      <c r="L11" s="71"/>
      <c r="M11" s="71"/>
    </row>
    <row r="12" spans="1:13">
      <c r="A12" s="22">
        <v>7</v>
      </c>
      <c r="B12" s="23" t="s">
        <v>66</v>
      </c>
      <c r="C12" s="24" t="s">
        <v>66</v>
      </c>
      <c r="D12" s="25" t="e">
        <f t="shared" si="0"/>
        <v>#VALUE!</v>
      </c>
      <c r="E12" s="26" t="e">
        <f t="shared" si="1"/>
        <v>#VALUE!</v>
      </c>
      <c r="F12" s="25" t="e">
        <f>D12*E3/E12</f>
        <v>#VALUE!</v>
      </c>
      <c r="G12" s="25" t="e">
        <f t="shared" si="2"/>
        <v>#VALUE!</v>
      </c>
      <c r="H12" s="27" t="e">
        <f>G12*E1</f>
        <v>#VALUE!</v>
      </c>
      <c r="J12" s="72" t="s">
        <v>151</v>
      </c>
      <c r="K12" s="71"/>
      <c r="L12" s="73">
        <f>K3*K4*K7*K8*K9</f>
        <v>1226400</v>
      </c>
      <c r="M12" s="74">
        <f>L12*K6/1000</f>
        <v>45376.800000000003</v>
      </c>
    </row>
    <row r="13" spans="1:13">
      <c r="A13" s="22">
        <v>8</v>
      </c>
      <c r="B13" s="23" t="s">
        <v>66</v>
      </c>
      <c r="C13" s="24" t="s">
        <v>66</v>
      </c>
      <c r="D13" s="25" t="e">
        <f t="shared" si="0"/>
        <v>#VALUE!</v>
      </c>
      <c r="E13" s="26" t="e">
        <f t="shared" si="1"/>
        <v>#VALUE!</v>
      </c>
      <c r="F13" s="25" t="e">
        <f>D13*E3/E13</f>
        <v>#VALUE!</v>
      </c>
      <c r="G13" s="25" t="e">
        <f t="shared" si="2"/>
        <v>#VALUE!</v>
      </c>
      <c r="H13" s="27" t="e">
        <f>G13*E1</f>
        <v>#VALUE!</v>
      </c>
      <c r="J13" s="72" t="s">
        <v>152</v>
      </c>
      <c r="K13" s="71"/>
      <c r="L13" s="73">
        <f>K3*K5*K7*K8*K9</f>
        <v>574875</v>
      </c>
      <c r="M13" s="74">
        <f>L13*K6/1000</f>
        <v>21270.375</v>
      </c>
    </row>
    <row r="14" spans="1:13">
      <c r="A14" s="22">
        <v>9</v>
      </c>
      <c r="B14" s="23" t="s">
        <v>66</v>
      </c>
      <c r="C14" s="24" t="s">
        <v>66</v>
      </c>
      <c r="D14" s="25" t="e">
        <f t="shared" si="0"/>
        <v>#VALUE!</v>
      </c>
      <c r="E14" s="26" t="e">
        <f t="shared" si="1"/>
        <v>#VALUE!</v>
      </c>
      <c r="F14" s="25" t="e">
        <f>D14*E3/E14</f>
        <v>#VALUE!</v>
      </c>
      <c r="G14" s="25" t="e">
        <f t="shared" si="2"/>
        <v>#VALUE!</v>
      </c>
      <c r="H14" s="27" t="e">
        <f>G14*E1</f>
        <v>#VALUE!</v>
      </c>
      <c r="J14" s="72" t="s">
        <v>153</v>
      </c>
      <c r="K14" s="75"/>
      <c r="L14" s="73">
        <f>L12-L13</f>
        <v>651525</v>
      </c>
      <c r="M14" s="74">
        <f>M12-M13</f>
        <v>24106.425000000003</v>
      </c>
    </row>
    <row r="15" spans="1:13">
      <c r="A15" s="22">
        <v>10</v>
      </c>
      <c r="B15" s="23" t="s">
        <v>66</v>
      </c>
      <c r="C15" s="24" t="s">
        <v>66</v>
      </c>
      <c r="D15" s="25" t="e">
        <f t="shared" si="0"/>
        <v>#VALUE!</v>
      </c>
      <c r="E15" s="26" t="e">
        <f t="shared" si="1"/>
        <v>#VALUE!</v>
      </c>
      <c r="F15" s="25" t="e">
        <f>D15*E3/E15</f>
        <v>#VALUE!</v>
      </c>
      <c r="G15" s="25" t="e">
        <f t="shared" si="2"/>
        <v>#VALUE!</v>
      </c>
      <c r="H15" s="27" t="e">
        <f>G15*E1</f>
        <v>#VALUE!</v>
      </c>
      <c r="J15" s="72" t="s">
        <v>154</v>
      </c>
      <c r="K15" s="71"/>
      <c r="L15" s="76"/>
      <c r="M15" s="77">
        <f>(K10+K11)*K8/M14</f>
        <v>6.2224075116903474</v>
      </c>
    </row>
    <row r="16" spans="1:13">
      <c r="A16" s="22">
        <v>11</v>
      </c>
      <c r="B16" s="23" t="s">
        <v>66</v>
      </c>
      <c r="C16" s="24" t="s">
        <v>66</v>
      </c>
      <c r="D16" s="25" t="e">
        <f t="shared" si="0"/>
        <v>#VALUE!</v>
      </c>
      <c r="E16" s="26" t="e">
        <f t="shared" si="1"/>
        <v>#VALUE!</v>
      </c>
      <c r="F16" s="25" t="e">
        <f>D16*E3/E16</f>
        <v>#VALUE!</v>
      </c>
      <c r="G16" s="25" t="e">
        <f t="shared" si="2"/>
        <v>#VALUE!</v>
      </c>
      <c r="H16" s="27" t="e">
        <f>G16*E1</f>
        <v>#VALUE!</v>
      </c>
      <c r="J16" s="78" t="s">
        <v>155</v>
      </c>
      <c r="K16" s="71"/>
      <c r="L16" s="73">
        <f>L14*10</f>
        <v>6515250</v>
      </c>
      <c r="M16" s="74">
        <f>(M14*10)-((K10+K11)*100)</f>
        <v>91064.250000000029</v>
      </c>
    </row>
    <row r="17" spans="1:13">
      <c r="A17" s="22">
        <v>13</v>
      </c>
      <c r="B17" s="23" t="s">
        <v>66</v>
      </c>
      <c r="C17" s="24" t="s">
        <v>66</v>
      </c>
      <c r="D17" s="25" t="e">
        <f t="shared" si="0"/>
        <v>#VALUE!</v>
      </c>
      <c r="E17" s="26" t="e">
        <f t="shared" si="1"/>
        <v>#VALUE!</v>
      </c>
      <c r="F17" s="25" t="e">
        <f>D17*E3/E17</f>
        <v>#VALUE!</v>
      </c>
      <c r="G17" s="25" t="e">
        <f t="shared" si="2"/>
        <v>#VALUE!</v>
      </c>
      <c r="H17" s="27" t="e">
        <f>G17*E1</f>
        <v>#VALUE!</v>
      </c>
    </row>
    <row r="18" spans="1:13">
      <c r="A18" s="22">
        <v>14</v>
      </c>
      <c r="B18" s="23" t="s">
        <v>66</v>
      </c>
      <c r="C18" s="24" t="s">
        <v>66</v>
      </c>
      <c r="D18" s="25" t="e">
        <f t="shared" si="0"/>
        <v>#VALUE!</v>
      </c>
      <c r="E18" s="26" t="e">
        <f t="shared" si="1"/>
        <v>#VALUE!</v>
      </c>
      <c r="F18" s="25" t="e">
        <f>D18*E3/E18</f>
        <v>#VALUE!</v>
      </c>
      <c r="G18" s="25" t="e">
        <f t="shared" si="2"/>
        <v>#VALUE!</v>
      </c>
      <c r="H18" s="27" t="e">
        <f>G18*E1</f>
        <v>#VALUE!</v>
      </c>
      <c r="J18" s="52" t="s">
        <v>184</v>
      </c>
      <c r="K18" s="52" t="s">
        <v>141</v>
      </c>
      <c r="L18" s="52" t="s">
        <v>142</v>
      </c>
      <c r="M18" s="52" t="s">
        <v>143</v>
      </c>
    </row>
    <row r="19" spans="1:13">
      <c r="A19" s="22">
        <v>15</v>
      </c>
      <c r="B19" s="23" t="s">
        <v>66</v>
      </c>
      <c r="C19" s="24" t="s">
        <v>66</v>
      </c>
      <c r="D19" s="25" t="e">
        <f t="shared" si="0"/>
        <v>#VALUE!</v>
      </c>
      <c r="E19" s="26" t="e">
        <f t="shared" si="1"/>
        <v>#VALUE!</v>
      </c>
      <c r="F19" s="25" t="e">
        <f>D19*E3/E19</f>
        <v>#VALUE!</v>
      </c>
      <c r="G19" s="25" t="e">
        <f t="shared" si="2"/>
        <v>#VALUE!</v>
      </c>
      <c r="H19" s="27" t="e">
        <f>G19*E1</f>
        <v>#VALUE!</v>
      </c>
      <c r="J19" s="55" t="s">
        <v>169</v>
      </c>
      <c r="K19" s="53">
        <v>2</v>
      </c>
      <c r="L19" s="54"/>
      <c r="M19" s="54"/>
    </row>
    <row r="20" spans="1:13">
      <c r="A20" s="22">
        <v>16</v>
      </c>
      <c r="B20" s="23" t="s">
        <v>66</v>
      </c>
      <c r="C20" s="24" t="s">
        <v>66</v>
      </c>
      <c r="D20" s="25" t="e">
        <f t="shared" si="0"/>
        <v>#VALUE!</v>
      </c>
      <c r="E20" s="26" t="e">
        <f t="shared" si="1"/>
        <v>#VALUE!</v>
      </c>
      <c r="F20" s="25" t="e">
        <f>D20*E3/E20</f>
        <v>#VALUE!</v>
      </c>
      <c r="G20" s="25" t="e">
        <f t="shared" si="2"/>
        <v>#VALUE!</v>
      </c>
      <c r="H20" s="27" t="e">
        <f>G20*E1</f>
        <v>#VALUE!</v>
      </c>
      <c r="J20" s="55" t="s">
        <v>170</v>
      </c>
      <c r="K20" s="53">
        <v>4</v>
      </c>
      <c r="L20" s="54"/>
      <c r="M20" s="54"/>
    </row>
    <row r="21" spans="1:13">
      <c r="A21" s="22">
        <v>17</v>
      </c>
      <c r="B21" s="23" t="s">
        <v>66</v>
      </c>
      <c r="C21" s="24" t="s">
        <v>66</v>
      </c>
      <c r="D21" s="25" t="e">
        <f t="shared" si="0"/>
        <v>#VALUE!</v>
      </c>
      <c r="E21" s="26" t="e">
        <f t="shared" si="1"/>
        <v>#VALUE!</v>
      </c>
      <c r="F21" s="25" t="e">
        <f>D21*E3/E21</f>
        <v>#VALUE!</v>
      </c>
      <c r="G21" s="25" t="e">
        <f t="shared" si="2"/>
        <v>#VALUE!</v>
      </c>
      <c r="H21" s="27" t="e">
        <f>G21*E1</f>
        <v>#VALUE!</v>
      </c>
      <c r="J21" s="55" t="s">
        <v>171</v>
      </c>
      <c r="K21" s="53">
        <v>0</v>
      </c>
      <c r="L21" s="54"/>
      <c r="M21" s="54"/>
    </row>
    <row r="22" spans="1:13">
      <c r="A22" s="22">
        <v>18</v>
      </c>
      <c r="B22" s="23" t="s">
        <v>66</v>
      </c>
      <c r="C22" s="24" t="s">
        <v>66</v>
      </c>
      <c r="D22" s="25" t="e">
        <f t="shared" si="0"/>
        <v>#VALUE!</v>
      </c>
      <c r="E22" s="26" t="e">
        <f t="shared" si="1"/>
        <v>#VALUE!</v>
      </c>
      <c r="F22" s="25" t="e">
        <f>D22*E3/E22</f>
        <v>#VALUE!</v>
      </c>
      <c r="G22" s="25" t="e">
        <f t="shared" si="2"/>
        <v>#VALUE!</v>
      </c>
      <c r="H22" s="27" t="e">
        <f>G22*E1</f>
        <v>#VALUE!</v>
      </c>
      <c r="J22" s="55" t="s">
        <v>146</v>
      </c>
      <c r="K22" s="53">
        <v>37</v>
      </c>
      <c r="L22" s="54"/>
      <c r="M22" s="54"/>
    </row>
    <row r="23" spans="1:13">
      <c r="A23" s="22">
        <v>19</v>
      </c>
      <c r="B23" s="23" t="s">
        <v>66</v>
      </c>
      <c r="C23" s="24" t="s">
        <v>66</v>
      </c>
      <c r="D23" s="25" t="e">
        <f t="shared" si="0"/>
        <v>#VALUE!</v>
      </c>
      <c r="E23" s="26" t="e">
        <f t="shared" si="1"/>
        <v>#VALUE!</v>
      </c>
      <c r="F23" s="25" t="e">
        <f>D23*E3/E23</f>
        <v>#VALUE!</v>
      </c>
      <c r="G23" s="25" t="e">
        <f t="shared" si="2"/>
        <v>#VALUE!</v>
      </c>
      <c r="H23" s="27" t="e">
        <f>G23*E1</f>
        <v>#VALUE!</v>
      </c>
      <c r="J23" s="55" t="s">
        <v>147</v>
      </c>
      <c r="K23" s="53">
        <v>365</v>
      </c>
      <c r="L23" s="54"/>
      <c r="M23" s="54"/>
    </row>
    <row r="24" spans="1:13">
      <c r="A24" s="22">
        <v>20</v>
      </c>
      <c r="B24" s="23" t="s">
        <v>66</v>
      </c>
      <c r="C24" s="24" t="s">
        <v>66</v>
      </c>
      <c r="D24" s="25" t="e">
        <f t="shared" si="0"/>
        <v>#VALUE!</v>
      </c>
      <c r="E24" s="26" t="e">
        <f t="shared" si="1"/>
        <v>#VALUE!</v>
      </c>
      <c r="F24" s="25" t="e">
        <f>D24*E3/E24</f>
        <v>#VALUE!</v>
      </c>
      <c r="G24" s="25" t="e">
        <f t="shared" si="2"/>
        <v>#VALUE!</v>
      </c>
      <c r="H24" s="27" t="e">
        <f>G24*E1</f>
        <v>#VALUE!</v>
      </c>
      <c r="J24" s="55" t="s">
        <v>172</v>
      </c>
      <c r="K24" s="53">
        <v>50</v>
      </c>
      <c r="L24" s="54"/>
      <c r="M24" s="54"/>
    </row>
    <row r="25" spans="1:13">
      <c r="A25" s="22"/>
      <c r="B25" s="23"/>
      <c r="C25" s="24"/>
      <c r="D25" s="25" t="s">
        <v>129</v>
      </c>
      <c r="E25" s="26" t="s">
        <v>129</v>
      </c>
      <c r="F25" s="26"/>
      <c r="G25" s="25"/>
      <c r="H25" s="27"/>
      <c r="J25" s="55" t="s">
        <v>173</v>
      </c>
      <c r="K25" s="53">
        <v>3786</v>
      </c>
      <c r="L25" s="54"/>
      <c r="M25" s="54"/>
    </row>
    <row r="26" spans="1:13">
      <c r="J26" s="55" t="s">
        <v>150</v>
      </c>
      <c r="K26" s="53">
        <v>500</v>
      </c>
      <c r="L26" s="54"/>
      <c r="M26" s="54"/>
    </row>
    <row r="27" spans="1:13">
      <c r="J27" s="55" t="s">
        <v>174</v>
      </c>
      <c r="K27" s="53">
        <v>134</v>
      </c>
      <c r="L27" s="54"/>
      <c r="M27" s="54"/>
    </row>
    <row r="28" spans="1:13">
      <c r="J28" s="55" t="s">
        <v>175</v>
      </c>
      <c r="K28" s="54"/>
      <c r="L28" s="56">
        <f>K19*K20*K23*K24</f>
        <v>146000</v>
      </c>
      <c r="M28" s="57">
        <f>L28*K22/1000</f>
        <v>5402</v>
      </c>
    </row>
    <row r="29" spans="1:13">
      <c r="J29" s="55" t="s">
        <v>176</v>
      </c>
      <c r="K29" s="54"/>
      <c r="L29" s="56">
        <f>K19*K21*K23*K24</f>
        <v>0</v>
      </c>
      <c r="M29" s="57">
        <f>((K19*K23*K24)/15000)*K27</f>
        <v>326.06666666666666</v>
      </c>
    </row>
    <row r="30" spans="1:13">
      <c r="J30" s="55" t="s">
        <v>153</v>
      </c>
      <c r="K30" s="58"/>
      <c r="L30" s="56">
        <f>L28-L29</f>
        <v>146000</v>
      </c>
      <c r="M30" s="57">
        <f>M28-M29</f>
        <v>5075.9333333333334</v>
      </c>
    </row>
    <row r="31" spans="1:13">
      <c r="J31" s="55" t="s">
        <v>154</v>
      </c>
      <c r="K31" s="54"/>
      <c r="L31" s="59"/>
      <c r="M31" s="60">
        <f>(K25+K26)/M30</f>
        <v>0.84437673202957753</v>
      </c>
    </row>
    <row r="32" spans="1:13">
      <c r="J32" s="80" t="s">
        <v>155</v>
      </c>
      <c r="K32" s="54"/>
      <c r="L32" s="56">
        <f>L30*10</f>
        <v>1460000</v>
      </c>
      <c r="M32" s="57">
        <f>(M30*10)-(K25+K26)</f>
        <v>46473.333333333336</v>
      </c>
    </row>
    <row r="38" spans="1:13" ht="15" thickBot="1">
      <c r="A38" s="17" t="s">
        <v>131</v>
      </c>
      <c r="B38" s="10" t="s">
        <v>130</v>
      </c>
      <c r="C38" s="14"/>
      <c r="D38" s="10"/>
      <c r="E38" s="10" t="s">
        <v>120</v>
      </c>
      <c r="F38" s="10"/>
      <c r="G38" s="10"/>
      <c r="J38" s="85" t="s">
        <v>140</v>
      </c>
      <c r="K38" s="85" t="s">
        <v>141</v>
      </c>
      <c r="L38" s="85" t="s">
        <v>142</v>
      </c>
      <c r="M38" s="85" t="s">
        <v>143</v>
      </c>
    </row>
    <row r="39" spans="1:13" ht="21" thickBot="1">
      <c r="A39" s="15"/>
      <c r="B39" s="16" t="s">
        <v>131</v>
      </c>
      <c r="C39" s="16" t="s">
        <v>122</v>
      </c>
      <c r="D39" s="16" t="s">
        <v>123</v>
      </c>
      <c r="E39" s="16" t="s">
        <v>132</v>
      </c>
      <c r="F39" s="16" t="s">
        <v>133</v>
      </c>
      <c r="G39" s="16" t="s">
        <v>134</v>
      </c>
      <c r="H39" s="16" t="s">
        <v>135</v>
      </c>
      <c r="J39" s="83" t="s">
        <v>185</v>
      </c>
      <c r="K39" s="90">
        <v>100</v>
      </c>
      <c r="L39" s="82"/>
      <c r="M39" s="82"/>
    </row>
    <row r="40" spans="1:13" ht="15" thickBot="1">
      <c r="A40" s="28">
        <v>0</v>
      </c>
      <c r="B40" s="29" t="s">
        <v>136</v>
      </c>
      <c r="C40" s="30">
        <v>14500</v>
      </c>
      <c r="D40" s="30">
        <v>12000</v>
      </c>
      <c r="E40" s="31">
        <v>37</v>
      </c>
      <c r="F40" s="32">
        <f>D40*E40</f>
        <v>444000</v>
      </c>
      <c r="G40" s="33">
        <v>40000</v>
      </c>
      <c r="H40" s="32"/>
      <c r="J40" s="83" t="s">
        <v>186</v>
      </c>
      <c r="K40" s="90">
        <v>0.5</v>
      </c>
      <c r="L40" s="82"/>
      <c r="M40" s="82"/>
    </row>
    <row r="41" spans="1:13" ht="15" thickBot="1">
      <c r="A41" s="34">
        <v>0</v>
      </c>
      <c r="B41" s="35" t="s">
        <v>137</v>
      </c>
      <c r="C41" s="36">
        <v>34400</v>
      </c>
      <c r="D41" s="36">
        <f>C41-C40</f>
        <v>19900</v>
      </c>
      <c r="E41" s="37">
        <v>37.25</v>
      </c>
      <c r="F41" s="32">
        <f>D41*E41</f>
        <v>741275</v>
      </c>
      <c r="G41" s="38">
        <v>45000</v>
      </c>
      <c r="H41" s="39">
        <f>F41/G41</f>
        <v>16.472777777777779</v>
      </c>
      <c r="J41" s="83" t="s">
        <v>178</v>
      </c>
      <c r="K41" s="90">
        <v>8</v>
      </c>
      <c r="L41" s="82"/>
      <c r="M41" s="82"/>
    </row>
    <row r="42" spans="1:13" ht="15" thickBot="1">
      <c r="A42" s="40">
        <v>1</v>
      </c>
      <c r="B42" s="41"/>
      <c r="C42" s="42"/>
      <c r="D42" s="43">
        <f>C42-C38</f>
        <v>0</v>
      </c>
      <c r="E42" s="44"/>
      <c r="F42" s="45">
        <f>D42*E42</f>
        <v>0</v>
      </c>
      <c r="G42" s="46"/>
      <c r="H42" s="45" t="e">
        <f>F42/G42</f>
        <v>#DIV/0!</v>
      </c>
      <c r="J42" s="83" t="s">
        <v>179</v>
      </c>
      <c r="K42" s="90">
        <v>4</v>
      </c>
      <c r="L42" s="82"/>
      <c r="M42" s="82"/>
    </row>
    <row r="43" spans="1:13" ht="15" thickBot="1">
      <c r="A43" s="40">
        <v>2</v>
      </c>
      <c r="B43" s="41"/>
      <c r="C43" s="42"/>
      <c r="D43" s="43">
        <f>C43-C42</f>
        <v>0</v>
      </c>
      <c r="E43" s="44"/>
      <c r="F43" s="45">
        <f t="shared" ref="F43:F61" si="5">D43*E43</f>
        <v>0</v>
      </c>
      <c r="G43" s="46"/>
      <c r="H43" s="45" t="e">
        <f>F43/G43</f>
        <v>#DIV/0!</v>
      </c>
      <c r="J43" s="83" t="s">
        <v>146</v>
      </c>
      <c r="K43" s="90">
        <v>37</v>
      </c>
      <c r="L43" s="82"/>
      <c r="M43" s="82"/>
    </row>
    <row r="44" spans="1:13" ht="15" thickBot="1">
      <c r="A44" s="40">
        <v>3</v>
      </c>
      <c r="B44" s="41" t="s">
        <v>66</v>
      </c>
      <c r="C44" s="42" t="s">
        <v>66</v>
      </c>
      <c r="D44" s="43" t="e">
        <f>C44-C43</f>
        <v>#VALUE!</v>
      </c>
      <c r="E44" s="44" t="s">
        <v>66</v>
      </c>
      <c r="F44" s="45" t="e">
        <f t="shared" si="5"/>
        <v>#VALUE!</v>
      </c>
      <c r="G44" s="46"/>
      <c r="H44" s="45" t="e">
        <f t="shared" ref="H44:H61" si="6">F44/G44</f>
        <v>#VALUE!</v>
      </c>
      <c r="J44" s="83" t="s">
        <v>180</v>
      </c>
      <c r="K44" s="90">
        <v>35</v>
      </c>
      <c r="L44" s="82"/>
      <c r="M44" s="82"/>
    </row>
    <row r="45" spans="1:13" ht="15" thickBot="1">
      <c r="A45" s="40">
        <v>4</v>
      </c>
      <c r="B45" s="41" t="s">
        <v>66</v>
      </c>
      <c r="C45" s="42" t="s">
        <v>66</v>
      </c>
      <c r="D45" s="43" t="e">
        <f t="shared" ref="D45:D60" si="7">C45-C44</f>
        <v>#VALUE!</v>
      </c>
      <c r="E45" s="44" t="s">
        <v>66</v>
      </c>
      <c r="F45" s="45" t="e">
        <f t="shared" si="5"/>
        <v>#VALUE!</v>
      </c>
      <c r="G45" s="46"/>
      <c r="H45" s="45" t="e">
        <f t="shared" si="6"/>
        <v>#VALUE!</v>
      </c>
      <c r="J45" s="83" t="s">
        <v>147</v>
      </c>
      <c r="K45" s="90">
        <v>365</v>
      </c>
      <c r="L45" s="82"/>
      <c r="M45" s="82"/>
    </row>
    <row r="46" spans="1:13" ht="15" thickBot="1">
      <c r="A46" s="40">
        <v>5</v>
      </c>
      <c r="B46" s="41" t="s">
        <v>66</v>
      </c>
      <c r="C46" s="42" t="s">
        <v>66</v>
      </c>
      <c r="D46" s="43" t="e">
        <f t="shared" si="7"/>
        <v>#VALUE!</v>
      </c>
      <c r="E46" s="44" t="s">
        <v>66</v>
      </c>
      <c r="F46" s="45" t="e">
        <f t="shared" si="5"/>
        <v>#VALUE!</v>
      </c>
      <c r="G46" s="46"/>
      <c r="H46" s="45" t="e">
        <f t="shared" si="6"/>
        <v>#VALUE!</v>
      </c>
      <c r="J46" s="83" t="s">
        <v>181</v>
      </c>
      <c r="K46" s="90">
        <v>50</v>
      </c>
      <c r="L46" s="82"/>
      <c r="M46" s="82"/>
    </row>
    <row r="47" spans="1:13" ht="15" thickBot="1">
      <c r="A47" s="40">
        <v>6</v>
      </c>
      <c r="B47" s="41" t="s">
        <v>66</v>
      </c>
      <c r="C47" s="42" t="s">
        <v>66</v>
      </c>
      <c r="D47" s="43" t="e">
        <f t="shared" si="7"/>
        <v>#VALUE!</v>
      </c>
      <c r="E47" s="44" t="s">
        <v>66</v>
      </c>
      <c r="F47" s="45" t="e">
        <f t="shared" si="5"/>
        <v>#VALUE!</v>
      </c>
      <c r="G47" s="46"/>
      <c r="H47" s="45" t="e">
        <f t="shared" si="6"/>
        <v>#VALUE!</v>
      </c>
      <c r="J47" s="83" t="s">
        <v>150</v>
      </c>
      <c r="K47" s="90">
        <v>0</v>
      </c>
      <c r="L47" s="82"/>
      <c r="M47" s="82"/>
    </row>
    <row r="48" spans="1:13" ht="15" thickBot="1">
      <c r="A48" s="40">
        <v>7</v>
      </c>
      <c r="B48" s="41" t="s">
        <v>66</v>
      </c>
      <c r="C48" s="42" t="s">
        <v>66</v>
      </c>
      <c r="D48" s="43" t="e">
        <f t="shared" si="7"/>
        <v>#VALUE!</v>
      </c>
      <c r="E48" s="44" t="s">
        <v>66</v>
      </c>
      <c r="F48" s="45" t="e">
        <f t="shared" si="5"/>
        <v>#VALUE!</v>
      </c>
      <c r="G48" s="46"/>
      <c r="H48" s="45" t="e">
        <f t="shared" si="6"/>
        <v>#VALUE!</v>
      </c>
      <c r="J48" s="83" t="s">
        <v>151</v>
      </c>
      <c r="K48" s="82"/>
      <c r="L48" s="87">
        <f>K39*K40*K41*K45</f>
        <v>146000</v>
      </c>
      <c r="M48" s="86">
        <f>(L48*K43+(0.3*K44*L48))/1000</f>
        <v>6935</v>
      </c>
    </row>
    <row r="49" spans="1:13" ht="15" thickBot="1">
      <c r="A49" s="40">
        <v>8</v>
      </c>
      <c r="B49" s="41" t="s">
        <v>66</v>
      </c>
      <c r="C49" s="42" t="s">
        <v>66</v>
      </c>
      <c r="D49" s="43" t="e">
        <f t="shared" si="7"/>
        <v>#VALUE!</v>
      </c>
      <c r="E49" s="44" t="s">
        <v>66</v>
      </c>
      <c r="F49" s="45" t="e">
        <f t="shared" si="5"/>
        <v>#VALUE!</v>
      </c>
      <c r="G49" s="46"/>
      <c r="H49" s="45" t="e">
        <f t="shared" si="6"/>
        <v>#VALUE!</v>
      </c>
      <c r="J49" s="83" t="s">
        <v>182</v>
      </c>
      <c r="K49" s="82"/>
      <c r="L49" s="87">
        <f>K39*K40*K42*K45</f>
        <v>73000</v>
      </c>
      <c r="M49" s="86">
        <f>(L49*K43+(0.3*K44*L49))/1000</f>
        <v>3467.5</v>
      </c>
    </row>
    <row r="50" spans="1:13" ht="15" thickBot="1">
      <c r="A50" s="40">
        <v>9</v>
      </c>
      <c r="B50" s="41" t="s">
        <v>66</v>
      </c>
      <c r="C50" s="42" t="s">
        <v>66</v>
      </c>
      <c r="D50" s="43" t="e">
        <f t="shared" si="7"/>
        <v>#VALUE!</v>
      </c>
      <c r="E50" s="44" t="s">
        <v>66</v>
      </c>
      <c r="F50" s="45" t="e">
        <f t="shared" si="5"/>
        <v>#VALUE!</v>
      </c>
      <c r="G50" s="46"/>
      <c r="H50" s="45" t="e">
        <f t="shared" si="6"/>
        <v>#VALUE!</v>
      </c>
      <c r="J50" s="83" t="s">
        <v>153</v>
      </c>
      <c r="K50" s="81"/>
      <c r="L50" s="87">
        <f>L48-L49</f>
        <v>73000</v>
      </c>
      <c r="M50" s="86">
        <f>M48-M49</f>
        <v>3467.5</v>
      </c>
    </row>
    <row r="51" spans="1:13" ht="15" thickBot="1">
      <c r="A51" s="40">
        <v>10</v>
      </c>
      <c r="B51" s="41" t="s">
        <v>66</v>
      </c>
      <c r="C51" s="42" t="s">
        <v>66</v>
      </c>
      <c r="D51" s="43" t="e">
        <f t="shared" si="7"/>
        <v>#VALUE!</v>
      </c>
      <c r="E51" s="44" t="s">
        <v>66</v>
      </c>
      <c r="F51" s="45" t="e">
        <f t="shared" si="5"/>
        <v>#VALUE!</v>
      </c>
      <c r="G51" s="46"/>
      <c r="H51" s="45" t="e">
        <f t="shared" si="6"/>
        <v>#VALUE!</v>
      </c>
      <c r="J51" s="83" t="s">
        <v>154</v>
      </c>
      <c r="K51" s="82"/>
      <c r="L51" s="89"/>
      <c r="M51" s="88">
        <f>(K46+K47)/M50</f>
        <v>1.4419610670511895E-2</v>
      </c>
    </row>
    <row r="52" spans="1:13" ht="15" thickBot="1">
      <c r="A52" s="40">
        <v>11</v>
      </c>
      <c r="B52" s="41" t="s">
        <v>66</v>
      </c>
      <c r="C52" s="42" t="s">
        <v>66</v>
      </c>
      <c r="D52" s="43" t="e">
        <f t="shared" si="7"/>
        <v>#VALUE!</v>
      </c>
      <c r="E52" s="44" t="s">
        <v>66</v>
      </c>
      <c r="F52" s="45" t="e">
        <f t="shared" si="5"/>
        <v>#VALUE!</v>
      </c>
      <c r="G52" s="46"/>
      <c r="H52" s="45" t="e">
        <f t="shared" si="6"/>
        <v>#VALUE!</v>
      </c>
      <c r="J52" s="84" t="s">
        <v>155</v>
      </c>
      <c r="K52" s="82"/>
      <c r="L52" s="87">
        <f>L50*10</f>
        <v>730000</v>
      </c>
      <c r="M52" s="86">
        <f>(M50*10)-(K46+K47)</f>
        <v>34625</v>
      </c>
    </row>
    <row r="53" spans="1:13" ht="15" thickBot="1">
      <c r="A53" s="40">
        <v>12</v>
      </c>
      <c r="B53" s="41" t="s">
        <v>66</v>
      </c>
      <c r="C53" s="42" t="s">
        <v>66</v>
      </c>
      <c r="D53" s="43" t="e">
        <f t="shared" si="7"/>
        <v>#VALUE!</v>
      </c>
      <c r="E53" s="44" t="s">
        <v>66</v>
      </c>
      <c r="F53" s="45" t="e">
        <f t="shared" si="5"/>
        <v>#VALUE!</v>
      </c>
      <c r="G53" s="46"/>
      <c r="H53" s="45" t="e">
        <f t="shared" si="6"/>
        <v>#VALUE!</v>
      </c>
      <c r="J53" s="84" t="s">
        <v>187</v>
      </c>
      <c r="K53" s="82">
        <v>10</v>
      </c>
      <c r="L53" s="87">
        <f>L52*10</f>
        <v>7300000</v>
      </c>
      <c r="M53" s="86">
        <f>M52*10</f>
        <v>346250</v>
      </c>
    </row>
    <row r="54" spans="1:13" ht="15" thickBot="1">
      <c r="A54" s="40">
        <v>13</v>
      </c>
      <c r="B54" s="41" t="s">
        <v>66</v>
      </c>
      <c r="C54" s="42" t="s">
        <v>66</v>
      </c>
      <c r="D54" s="43" t="e">
        <f t="shared" si="7"/>
        <v>#VALUE!</v>
      </c>
      <c r="E54" s="44" t="s">
        <v>66</v>
      </c>
      <c r="F54" s="45" t="e">
        <f t="shared" si="5"/>
        <v>#VALUE!</v>
      </c>
      <c r="G54" s="46"/>
      <c r="H54" s="45" t="e">
        <f t="shared" si="6"/>
        <v>#VALUE!</v>
      </c>
      <c r="J54" s="85" t="s">
        <v>140</v>
      </c>
      <c r="K54" s="85" t="s">
        <v>141</v>
      </c>
      <c r="L54" s="85" t="s">
        <v>142</v>
      </c>
      <c r="M54" s="85" t="s">
        <v>143</v>
      </c>
    </row>
    <row r="55" spans="1:13" ht="15" thickBot="1">
      <c r="A55" s="40">
        <v>14</v>
      </c>
      <c r="B55" s="41" t="s">
        <v>66</v>
      </c>
      <c r="C55" s="42" t="s">
        <v>66</v>
      </c>
      <c r="D55" s="43" t="e">
        <f t="shared" si="7"/>
        <v>#VALUE!</v>
      </c>
      <c r="E55" s="44" t="s">
        <v>66</v>
      </c>
      <c r="F55" s="45" t="e">
        <f t="shared" si="5"/>
        <v>#VALUE!</v>
      </c>
      <c r="G55" s="46"/>
      <c r="H55" s="45" t="e">
        <f t="shared" si="6"/>
        <v>#VALUE!</v>
      </c>
      <c r="J55" s="83" t="s">
        <v>177</v>
      </c>
      <c r="K55" s="90">
        <v>5</v>
      </c>
      <c r="L55" s="82"/>
      <c r="M55" s="82"/>
    </row>
    <row r="56" spans="1:13" ht="15" thickBot="1">
      <c r="A56" s="40">
        <v>15</v>
      </c>
      <c r="B56" s="41" t="s">
        <v>66</v>
      </c>
      <c r="C56" s="42" t="s">
        <v>66</v>
      </c>
      <c r="D56" s="43" t="e">
        <f t="shared" si="7"/>
        <v>#VALUE!</v>
      </c>
      <c r="E56" s="44" t="s">
        <v>66</v>
      </c>
      <c r="F56" s="45" t="e">
        <f t="shared" si="5"/>
        <v>#VALUE!</v>
      </c>
      <c r="G56" s="46"/>
      <c r="H56" s="45" t="e">
        <f t="shared" si="6"/>
        <v>#VALUE!</v>
      </c>
      <c r="J56" s="83" t="s">
        <v>21</v>
      </c>
      <c r="K56" s="90">
        <v>100</v>
      </c>
      <c r="L56" s="82"/>
      <c r="M56" s="82"/>
    </row>
    <row r="57" spans="1:13" ht="15" thickBot="1">
      <c r="A57" s="40">
        <v>16</v>
      </c>
      <c r="B57" s="41" t="s">
        <v>66</v>
      </c>
      <c r="C57" s="42" t="s">
        <v>66</v>
      </c>
      <c r="D57" s="43" t="e">
        <f t="shared" si="7"/>
        <v>#VALUE!</v>
      </c>
      <c r="E57" s="44" t="s">
        <v>66</v>
      </c>
      <c r="F57" s="45" t="e">
        <f t="shared" si="5"/>
        <v>#VALUE!</v>
      </c>
      <c r="G57" s="46"/>
      <c r="H57" s="45" t="e">
        <f t="shared" si="6"/>
        <v>#VALUE!</v>
      </c>
      <c r="J57" s="83" t="s">
        <v>178</v>
      </c>
      <c r="K57" s="90">
        <v>8</v>
      </c>
      <c r="L57" s="82"/>
      <c r="M57" s="82"/>
    </row>
    <row r="58" spans="1:13" ht="15" thickBot="1">
      <c r="A58" s="40">
        <v>17</v>
      </c>
      <c r="B58" s="41" t="s">
        <v>66</v>
      </c>
      <c r="C58" s="42" t="s">
        <v>66</v>
      </c>
      <c r="D58" s="43" t="e">
        <f t="shared" si="7"/>
        <v>#VALUE!</v>
      </c>
      <c r="E58" s="44" t="s">
        <v>66</v>
      </c>
      <c r="F58" s="45" t="e">
        <f t="shared" si="5"/>
        <v>#VALUE!</v>
      </c>
      <c r="G58" s="46"/>
      <c r="H58" s="45" t="e">
        <f t="shared" si="6"/>
        <v>#VALUE!</v>
      </c>
      <c r="J58" s="83" t="s">
        <v>179</v>
      </c>
      <c r="K58" s="90">
        <v>4</v>
      </c>
      <c r="L58" s="82"/>
      <c r="M58" s="82"/>
    </row>
    <row r="59" spans="1:13" ht="15" thickBot="1">
      <c r="A59" s="40">
        <v>18</v>
      </c>
      <c r="B59" s="41" t="s">
        <v>66</v>
      </c>
      <c r="C59" s="42" t="s">
        <v>66</v>
      </c>
      <c r="D59" s="43" t="e">
        <f t="shared" si="7"/>
        <v>#VALUE!</v>
      </c>
      <c r="E59" s="44" t="s">
        <v>66</v>
      </c>
      <c r="F59" s="45" t="e">
        <f t="shared" si="5"/>
        <v>#VALUE!</v>
      </c>
      <c r="G59" s="46"/>
      <c r="H59" s="45" t="e">
        <f t="shared" si="6"/>
        <v>#VALUE!</v>
      </c>
      <c r="J59" s="83" t="s">
        <v>146</v>
      </c>
      <c r="K59" s="90">
        <v>37</v>
      </c>
      <c r="L59" s="82"/>
      <c r="M59" s="82"/>
    </row>
    <row r="60" spans="1:13" ht="15" thickBot="1">
      <c r="A60" s="40">
        <v>19</v>
      </c>
      <c r="B60" s="41" t="s">
        <v>66</v>
      </c>
      <c r="C60" s="42" t="s">
        <v>66</v>
      </c>
      <c r="D60" s="43" t="e">
        <f t="shared" si="7"/>
        <v>#VALUE!</v>
      </c>
      <c r="E60" s="44" t="s">
        <v>66</v>
      </c>
      <c r="F60" s="45" t="e">
        <f t="shared" si="5"/>
        <v>#VALUE!</v>
      </c>
      <c r="G60" s="46"/>
      <c r="H60" s="45" t="e">
        <f t="shared" si="6"/>
        <v>#VALUE!</v>
      </c>
      <c r="J60" s="83" t="s">
        <v>180</v>
      </c>
      <c r="K60" s="90">
        <v>35</v>
      </c>
      <c r="L60" s="82"/>
      <c r="M60" s="82"/>
    </row>
    <row r="61" spans="1:13" ht="15" thickBot="1">
      <c r="A61" s="40">
        <v>20</v>
      </c>
      <c r="B61" s="41"/>
      <c r="C61" s="42"/>
      <c r="D61" s="43" t="e">
        <f>C61-C60</f>
        <v>#VALUE!</v>
      </c>
      <c r="E61" s="44"/>
      <c r="F61" s="45" t="e">
        <f t="shared" si="5"/>
        <v>#VALUE!</v>
      </c>
      <c r="G61" s="46"/>
      <c r="H61" s="45" t="e">
        <f t="shared" si="6"/>
        <v>#VALUE!</v>
      </c>
      <c r="J61" s="83" t="s">
        <v>147</v>
      </c>
      <c r="K61" s="90">
        <v>365</v>
      </c>
      <c r="L61" s="82"/>
      <c r="M61" s="82"/>
    </row>
    <row r="62" spans="1:13">
      <c r="A62" s="40" t="s">
        <v>138</v>
      </c>
      <c r="B62" s="47" t="s">
        <v>66</v>
      </c>
      <c r="C62" s="48" t="s">
        <v>66</v>
      </c>
      <c r="D62" s="43" t="e">
        <f>SUM(D42:D61)</f>
        <v>#VALUE!</v>
      </c>
      <c r="E62" s="49" t="e">
        <f>AVERAGE(E42:E60)</f>
        <v>#DIV/0!</v>
      </c>
      <c r="F62" s="45" t="e">
        <f>AVERAGE(F42:F60)</f>
        <v>#VALUE!</v>
      </c>
      <c r="G62" s="50" t="e">
        <f>AVERAGE(G42:G61)</f>
        <v>#DIV/0!</v>
      </c>
      <c r="H62" s="45" t="e">
        <f>AVERAGE(H43:H61)</f>
        <v>#DIV/0!</v>
      </c>
      <c r="J62" s="83" t="s">
        <v>148</v>
      </c>
      <c r="K62" s="90">
        <v>0.6</v>
      </c>
      <c r="L62" s="82"/>
      <c r="M62" s="82"/>
    </row>
    <row r="63" spans="1:13">
      <c r="J63" s="83" t="s">
        <v>181</v>
      </c>
      <c r="K63" s="90">
        <v>50</v>
      </c>
      <c r="L63" s="82"/>
      <c r="M63" s="82"/>
    </row>
    <row r="64" spans="1:13">
      <c r="J64" s="83" t="s">
        <v>150</v>
      </c>
      <c r="K64" s="90">
        <v>0</v>
      </c>
      <c r="L64" s="82"/>
      <c r="M64" s="82"/>
    </row>
    <row r="65" spans="10:13">
      <c r="J65" s="83" t="s">
        <v>151</v>
      </c>
      <c r="K65" s="82"/>
      <c r="L65" s="87">
        <f>K55*K57*K61*K62*K56</f>
        <v>876000</v>
      </c>
      <c r="M65" s="86">
        <f>(L65*K59+(0.3*K60*L65))/1000</f>
        <v>41610</v>
      </c>
    </row>
    <row r="66" spans="10:13">
      <c r="J66" s="83" t="s">
        <v>182</v>
      </c>
      <c r="K66" s="82"/>
      <c r="L66" s="87">
        <f>K55*K58*K61*K62*K56</f>
        <v>438000</v>
      </c>
      <c r="M66" s="86">
        <f>(L66*K59+(0.3*K60*L66))/1000</f>
        <v>20805</v>
      </c>
    </row>
    <row r="67" spans="10:13">
      <c r="J67" s="83" t="s">
        <v>153</v>
      </c>
      <c r="K67" s="81"/>
      <c r="L67" s="87">
        <f>L65-L66</f>
        <v>438000</v>
      </c>
      <c r="M67" s="86">
        <f>M65-M66</f>
        <v>20805</v>
      </c>
    </row>
    <row r="68" spans="10:13">
      <c r="J68" s="83" t="s">
        <v>154</v>
      </c>
      <c r="K68" s="82"/>
      <c r="L68" s="89"/>
      <c r="M68" s="88">
        <f>((K63+K64)*K56)/M67</f>
        <v>0.24032684450853159</v>
      </c>
    </row>
    <row r="69" spans="10:13">
      <c r="J69" s="84" t="s">
        <v>155</v>
      </c>
      <c r="K69" s="82"/>
      <c r="L69" s="87">
        <f>L67*10</f>
        <v>4380000</v>
      </c>
      <c r="M69" s="86">
        <f>(M67*10)-((K63*K56)+K64)</f>
        <v>203050</v>
      </c>
    </row>
    <row r="70" spans="10:13">
      <c r="J70" s="85" t="s">
        <v>140</v>
      </c>
      <c r="K70" s="85" t="s">
        <v>141</v>
      </c>
      <c r="L70" s="85" t="s">
        <v>142</v>
      </c>
      <c r="M70" s="85" t="s">
        <v>143</v>
      </c>
    </row>
    <row r="71" spans="10:13">
      <c r="J71" s="83" t="s">
        <v>177</v>
      </c>
      <c r="K71" s="90">
        <v>10</v>
      </c>
      <c r="L71" s="82"/>
      <c r="M71" s="82"/>
    </row>
    <row r="72" spans="10:13">
      <c r="J72" s="83" t="s">
        <v>21</v>
      </c>
      <c r="K72" s="90">
        <v>100</v>
      </c>
      <c r="L72" s="82"/>
      <c r="M72" s="82"/>
    </row>
    <row r="73" spans="10:13">
      <c r="J73" s="83" t="s">
        <v>178</v>
      </c>
      <c r="K73" s="90">
        <v>12</v>
      </c>
      <c r="L73" s="82"/>
      <c r="M73" s="82"/>
    </row>
    <row r="74" spans="10:13">
      <c r="J74" s="83" t="s">
        <v>179</v>
      </c>
      <c r="K74" s="90">
        <v>9</v>
      </c>
      <c r="L74" s="82"/>
      <c r="M74" s="82"/>
    </row>
    <row r="75" spans="10:13">
      <c r="J75" s="83" t="s">
        <v>146</v>
      </c>
      <c r="K75" s="90">
        <v>37</v>
      </c>
      <c r="L75" s="82"/>
      <c r="M75" s="82"/>
    </row>
    <row r="76" spans="10:13">
      <c r="J76" s="83" t="s">
        <v>180</v>
      </c>
      <c r="K76" s="90">
        <v>33</v>
      </c>
      <c r="L76" s="82"/>
      <c r="M76" s="82"/>
    </row>
    <row r="77" spans="10:13">
      <c r="J77" s="83" t="s">
        <v>147</v>
      </c>
      <c r="K77" s="90">
        <v>365</v>
      </c>
      <c r="L77" s="82"/>
      <c r="M77" s="82"/>
    </row>
    <row r="78" spans="10:13">
      <c r="J78" s="83" t="s">
        <v>148</v>
      </c>
      <c r="K78" s="90">
        <v>0.6</v>
      </c>
      <c r="L78" s="82"/>
      <c r="M78" s="82"/>
    </row>
    <row r="79" spans="10:13">
      <c r="J79" s="83" t="s">
        <v>188</v>
      </c>
      <c r="K79" s="90">
        <v>50</v>
      </c>
      <c r="L79" s="82"/>
      <c r="M79" s="82"/>
    </row>
    <row r="80" spans="10:13">
      <c r="J80" s="83" t="s">
        <v>150</v>
      </c>
      <c r="K80" s="90">
        <v>0</v>
      </c>
      <c r="L80" s="82"/>
      <c r="M80" s="82"/>
    </row>
    <row r="81" spans="10:13">
      <c r="J81" s="83" t="s">
        <v>151</v>
      </c>
      <c r="K81" s="82"/>
      <c r="L81" s="87">
        <f>K71*K73*K77*K78*K72</f>
        <v>2628000</v>
      </c>
      <c r="M81" s="86">
        <f>(L81*K75+(0.8*K76*L81))/1000</f>
        <v>166615.20000000001</v>
      </c>
    </row>
    <row r="82" spans="10:13">
      <c r="J82" s="83" t="s">
        <v>182</v>
      </c>
      <c r="K82" s="82"/>
      <c r="L82" s="87">
        <f>K71*K74*K77*K78*K72</f>
        <v>1971000</v>
      </c>
      <c r="M82" s="86">
        <f>(L82*K75+(0.8*K76*L82))/1000</f>
        <v>124961.4</v>
      </c>
    </row>
    <row r="83" spans="10:13">
      <c r="J83" s="83" t="s">
        <v>153</v>
      </c>
      <c r="K83" s="81"/>
      <c r="L83" s="87">
        <f>L81-L82</f>
        <v>657000</v>
      </c>
      <c r="M83" s="86">
        <f>M81-M82</f>
        <v>41653.800000000017</v>
      </c>
    </row>
    <row r="84" spans="10:13">
      <c r="J84" s="83" t="s">
        <v>154</v>
      </c>
      <c r="K84" s="82"/>
      <c r="L84" s="89"/>
      <c r="M84" s="88">
        <f>((K79*K72)+K80)/M83</f>
        <v>0.12003706744642741</v>
      </c>
    </row>
    <row r="85" spans="10:13">
      <c r="J85" s="84" t="s">
        <v>155</v>
      </c>
      <c r="K85" s="82"/>
      <c r="L85" s="87">
        <f>L83*10</f>
        <v>6570000</v>
      </c>
      <c r="M85" s="86">
        <f>(M83*10)-((K79*K72)+K80)</f>
        <v>411538.00000000017</v>
      </c>
    </row>
  </sheetData>
  <pageMargins left="0.7" right="0.7" top="0.75" bottom="0.75" header="0.3" footer="0.3"/>
  <pageSetup paperSize="9" orientation="portrait" r:id="rId1"/>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sheetPr>
    <tabColor rgb="FF0070C0"/>
  </sheetPr>
  <dimension ref="A1:F31"/>
  <sheetViews>
    <sheetView showWhiteSpace="0" view="pageLayout" zoomScaleNormal="100" workbookViewId="0">
      <selection activeCell="C8" sqref="C8"/>
    </sheetView>
  </sheetViews>
  <sheetFormatPr defaultRowHeight="14.4"/>
  <cols>
    <col min="1" max="1" width="4.44140625" customWidth="1"/>
    <col min="2" max="2" width="24" customWidth="1"/>
    <col min="3" max="3" width="15.88671875" customWidth="1"/>
    <col min="4" max="4" width="12" style="128" customWidth="1"/>
    <col min="5" max="5" width="16" style="138" customWidth="1"/>
    <col min="6" max="6" width="10.5546875" style="138" customWidth="1"/>
  </cols>
  <sheetData>
    <row r="1" spans="1:6" s="91" customFormat="1">
      <c r="A1" s="101"/>
      <c r="B1" s="11"/>
      <c r="C1" s="125"/>
      <c r="D1" s="126"/>
      <c r="E1" s="135"/>
      <c r="F1" s="135"/>
    </row>
    <row r="2" spans="1:6">
      <c r="A2" s="51"/>
      <c r="B2" s="51" t="s">
        <v>277</v>
      </c>
      <c r="C2" s="51" t="s">
        <v>278</v>
      </c>
      <c r="D2" s="127" t="s">
        <v>279</v>
      </c>
      <c r="E2" s="136" t="s">
        <v>290</v>
      </c>
      <c r="F2" s="136" t="s">
        <v>280</v>
      </c>
    </row>
    <row r="3" spans="1:6">
      <c r="A3" s="129"/>
      <c r="B3" s="130" t="s">
        <v>284</v>
      </c>
      <c r="C3" s="129" t="s">
        <v>282</v>
      </c>
      <c r="D3" s="131" t="s">
        <v>59</v>
      </c>
      <c r="E3" s="137" t="s">
        <v>288</v>
      </c>
      <c r="F3" s="137" t="s">
        <v>281</v>
      </c>
    </row>
    <row r="4" spans="1:6">
      <c r="A4" s="129"/>
      <c r="B4" s="130" t="s">
        <v>285</v>
      </c>
      <c r="C4" s="129" t="s">
        <v>282</v>
      </c>
      <c r="D4" s="131" t="s">
        <v>287</v>
      </c>
      <c r="E4" s="137"/>
      <c r="F4" s="137" t="s">
        <v>291</v>
      </c>
    </row>
    <row r="5" spans="1:6">
      <c r="A5" s="129"/>
      <c r="B5" s="130" t="s">
        <v>286</v>
      </c>
      <c r="C5" s="129" t="s">
        <v>283</v>
      </c>
      <c r="D5" s="131" t="s">
        <v>59</v>
      </c>
      <c r="E5" s="137" t="s">
        <v>289</v>
      </c>
      <c r="F5" s="137" t="s">
        <v>292</v>
      </c>
    </row>
    <row r="6" spans="1:6">
      <c r="A6" s="22">
        <v>1</v>
      </c>
      <c r="B6" s="133"/>
      <c r="C6" s="132" t="s">
        <v>66</v>
      </c>
      <c r="D6" s="134"/>
      <c r="E6" s="143"/>
      <c r="F6" s="143"/>
    </row>
    <row r="7" spans="1:6">
      <c r="A7" s="22">
        <v>2</v>
      </c>
      <c r="B7" s="133" t="s">
        <v>66</v>
      </c>
      <c r="C7" s="132" t="s">
        <v>66</v>
      </c>
      <c r="D7" s="134"/>
      <c r="E7" s="143"/>
      <c r="F7" s="143"/>
    </row>
    <row r="8" spans="1:6">
      <c r="A8" s="22">
        <v>3</v>
      </c>
      <c r="B8" s="133" t="s">
        <v>66</v>
      </c>
      <c r="C8" s="132" t="s">
        <v>66</v>
      </c>
      <c r="D8" s="134"/>
      <c r="E8" s="143"/>
      <c r="F8" s="143"/>
    </row>
    <row r="9" spans="1:6">
      <c r="A9" s="22">
        <v>4</v>
      </c>
      <c r="B9" s="133" t="s">
        <v>66</v>
      </c>
      <c r="C9" s="132" t="s">
        <v>66</v>
      </c>
      <c r="D9" s="134"/>
      <c r="E9" s="143"/>
      <c r="F9" s="143"/>
    </row>
    <row r="10" spans="1:6">
      <c r="A10" s="22">
        <v>5</v>
      </c>
      <c r="B10" s="133" t="s">
        <v>66</v>
      </c>
      <c r="C10" s="132" t="s">
        <v>66</v>
      </c>
      <c r="D10" s="134"/>
      <c r="E10" s="143"/>
      <c r="F10" s="143"/>
    </row>
    <row r="11" spans="1:6">
      <c r="A11" s="22">
        <v>6</v>
      </c>
      <c r="B11" s="133" t="s">
        <v>66</v>
      </c>
      <c r="C11" s="132" t="s">
        <v>66</v>
      </c>
      <c r="D11" s="134"/>
      <c r="E11" s="143"/>
      <c r="F11" s="143"/>
    </row>
    <row r="12" spans="1:6">
      <c r="A12" s="22">
        <v>7</v>
      </c>
      <c r="B12" s="133" t="s">
        <v>66</v>
      </c>
      <c r="C12" s="132" t="s">
        <v>66</v>
      </c>
      <c r="D12" s="134"/>
      <c r="E12" s="143"/>
      <c r="F12" s="143"/>
    </row>
    <row r="13" spans="1:6">
      <c r="A13" s="22">
        <v>8</v>
      </c>
      <c r="B13" s="133" t="s">
        <v>66</v>
      </c>
      <c r="C13" s="132" t="s">
        <v>66</v>
      </c>
      <c r="D13" s="134"/>
      <c r="E13" s="143"/>
      <c r="F13" s="143"/>
    </row>
    <row r="14" spans="1:6">
      <c r="A14" s="22">
        <v>9</v>
      </c>
      <c r="B14" s="133" t="s">
        <v>66</v>
      </c>
      <c r="C14" s="132" t="s">
        <v>66</v>
      </c>
      <c r="D14" s="134"/>
      <c r="E14" s="143"/>
      <c r="F14" s="143"/>
    </row>
    <row r="15" spans="1:6">
      <c r="A15" s="22">
        <v>10</v>
      </c>
      <c r="B15" s="133" t="s">
        <v>66</v>
      </c>
      <c r="C15" s="132" t="s">
        <v>66</v>
      </c>
      <c r="D15" s="134"/>
      <c r="E15" s="143"/>
      <c r="F15" s="143"/>
    </row>
    <row r="16" spans="1:6">
      <c r="A16" s="22">
        <v>11</v>
      </c>
      <c r="B16" s="133" t="s">
        <v>66</v>
      </c>
      <c r="C16" s="132" t="s">
        <v>66</v>
      </c>
      <c r="D16" s="134"/>
      <c r="E16" s="143"/>
      <c r="F16" s="143"/>
    </row>
    <row r="17" spans="1:6">
      <c r="A17" s="22">
        <v>12</v>
      </c>
      <c r="B17" s="133" t="s">
        <v>66</v>
      </c>
      <c r="C17" s="132" t="s">
        <v>66</v>
      </c>
      <c r="D17" s="134"/>
      <c r="E17" s="143"/>
      <c r="F17" s="143"/>
    </row>
    <row r="18" spans="1:6">
      <c r="A18" s="22">
        <v>13</v>
      </c>
      <c r="B18" s="133" t="s">
        <v>66</v>
      </c>
      <c r="C18" s="132" t="s">
        <v>66</v>
      </c>
      <c r="D18" s="134"/>
      <c r="E18" s="143"/>
      <c r="F18" s="143"/>
    </row>
    <row r="19" spans="1:6">
      <c r="A19" s="22">
        <v>14</v>
      </c>
      <c r="B19" s="133" t="s">
        <v>66</v>
      </c>
      <c r="C19" s="132" t="s">
        <v>66</v>
      </c>
      <c r="D19" s="134"/>
      <c r="E19" s="143"/>
      <c r="F19" s="143"/>
    </row>
    <row r="20" spans="1:6">
      <c r="A20" s="22">
        <v>15</v>
      </c>
      <c r="B20" s="133" t="s">
        <v>66</v>
      </c>
      <c r="C20" s="132" t="s">
        <v>66</v>
      </c>
      <c r="D20" s="134"/>
      <c r="E20" s="143"/>
      <c r="F20" s="143"/>
    </row>
    <row r="21" spans="1:6">
      <c r="A21" s="22">
        <v>16</v>
      </c>
      <c r="B21" s="133" t="s">
        <v>66</v>
      </c>
      <c r="C21" s="132" t="s">
        <v>66</v>
      </c>
      <c r="D21" s="134"/>
      <c r="E21" s="143"/>
      <c r="F21" s="143"/>
    </row>
    <row r="22" spans="1:6">
      <c r="A22" s="22">
        <v>17</v>
      </c>
      <c r="B22" s="133" t="s">
        <v>66</v>
      </c>
      <c r="C22" s="132" t="s">
        <v>66</v>
      </c>
      <c r="D22" s="134"/>
      <c r="E22" s="143"/>
      <c r="F22" s="143"/>
    </row>
    <row r="23" spans="1:6">
      <c r="A23" s="22">
        <v>18</v>
      </c>
      <c r="B23" s="133" t="s">
        <v>66</v>
      </c>
      <c r="C23" s="132" t="s">
        <v>66</v>
      </c>
      <c r="D23" s="134"/>
      <c r="E23" s="143"/>
      <c r="F23" s="143"/>
    </row>
    <row r="24" spans="1:6">
      <c r="A24" s="22">
        <v>19</v>
      </c>
      <c r="B24" s="133" t="s">
        <v>66</v>
      </c>
      <c r="C24" s="132" t="s">
        <v>66</v>
      </c>
      <c r="D24" s="134"/>
      <c r="E24" s="143"/>
      <c r="F24" s="143"/>
    </row>
    <row r="25" spans="1:6">
      <c r="A25" s="22">
        <v>20</v>
      </c>
      <c r="B25" s="133" t="s">
        <v>66</v>
      </c>
      <c r="C25" s="132" t="s">
        <v>66</v>
      </c>
      <c r="D25" s="134"/>
      <c r="E25" s="143"/>
      <c r="F25" s="143"/>
    </row>
    <row r="27" spans="1:6">
      <c r="A27" s="139"/>
    </row>
    <row r="28" spans="1:6">
      <c r="A28" s="139" t="s">
        <v>293</v>
      </c>
    </row>
    <row r="29" spans="1:6">
      <c r="A29" s="142"/>
    </row>
    <row r="30" spans="1:6">
      <c r="A30" s="140"/>
    </row>
    <row r="31" spans="1:6">
      <c r="A31" s="141"/>
    </row>
  </sheetData>
  <pageMargins left="0.7" right="0.7" top="0.75" bottom="0.75" header="0.3" footer="0.3"/>
  <pageSetup paperSize="9" orientation="portrait" r:id="rId1"/>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sheetPr>
    <tabColor rgb="FF0070C0"/>
  </sheetPr>
  <dimension ref="A1:K25"/>
  <sheetViews>
    <sheetView view="pageLayout" topLeftCell="A2" zoomScaleNormal="100" zoomScaleSheetLayoutView="93" workbookViewId="0">
      <selection activeCell="A2" sqref="A2"/>
    </sheetView>
  </sheetViews>
  <sheetFormatPr defaultColWidth="9.109375" defaultRowHeight="10.199999999999999"/>
  <cols>
    <col min="1" max="1" width="16" style="10" customWidth="1"/>
    <col min="2" max="2" width="52.109375" style="10" customWidth="1"/>
    <col min="3" max="3" width="45.109375" style="10" customWidth="1"/>
    <col min="4" max="4" width="15" style="10" customWidth="1"/>
    <col min="5" max="5" width="11.109375" style="10" customWidth="1"/>
    <col min="6" max="6" width="10.44140625" style="10" customWidth="1"/>
    <col min="7" max="7" width="10.33203125" style="10" customWidth="1"/>
    <col min="8" max="8" width="9.109375" style="10" customWidth="1"/>
    <col min="9" max="9" width="9.109375" style="10"/>
    <col min="10" max="10" width="10.109375" style="10" customWidth="1"/>
    <col min="11" max="16384" width="9.109375" style="10"/>
  </cols>
  <sheetData>
    <row r="1" spans="1:11">
      <c r="A1" s="17" t="s">
        <v>217</v>
      </c>
      <c r="B1" s="11"/>
      <c r="C1" s="99"/>
      <c r="E1" s="144" t="s">
        <v>327</v>
      </c>
    </row>
    <row r="2" spans="1:11">
      <c r="A2" s="17"/>
      <c r="B2" s="101" t="s">
        <v>244</v>
      </c>
      <c r="C2" s="99"/>
      <c r="E2" s="111"/>
      <c r="F2" s="10" t="s">
        <v>246</v>
      </c>
    </row>
    <row r="3" spans="1:11" ht="30.6">
      <c r="A3" s="102" t="s">
        <v>210</v>
      </c>
      <c r="B3" s="102" t="s">
        <v>206</v>
      </c>
      <c r="C3" s="102" t="s">
        <v>60</v>
      </c>
      <c r="D3" s="102" t="s">
        <v>215</v>
      </c>
      <c r="E3" s="102" t="s">
        <v>208</v>
      </c>
      <c r="F3" s="102" t="s">
        <v>245</v>
      </c>
      <c r="G3" s="102" t="s">
        <v>242</v>
      </c>
      <c r="H3" s="102" t="s">
        <v>305</v>
      </c>
      <c r="I3" s="102" t="s">
        <v>222</v>
      </c>
      <c r="J3" s="102" t="s">
        <v>240</v>
      </c>
      <c r="K3" s="102" t="s">
        <v>241</v>
      </c>
    </row>
    <row r="4" spans="1:11" ht="30.6">
      <c r="A4" s="103" t="s">
        <v>199</v>
      </c>
      <c r="B4" s="104" t="s">
        <v>306</v>
      </c>
      <c r="C4" s="105" t="s">
        <v>307</v>
      </c>
      <c r="D4" s="106" t="s">
        <v>218</v>
      </c>
      <c r="E4" s="107">
        <v>1</v>
      </c>
      <c r="F4" s="108">
        <v>16000</v>
      </c>
      <c r="G4" s="112">
        <v>150</v>
      </c>
      <c r="H4" s="112">
        <v>170</v>
      </c>
      <c r="I4" s="112">
        <v>165</v>
      </c>
      <c r="J4" s="113">
        <f>E4*F4*G4</f>
        <v>2400000</v>
      </c>
      <c r="K4" s="113">
        <f>(G4*I4)+(H4*12*E4)</f>
        <v>26790</v>
      </c>
    </row>
    <row r="5" spans="1:11" ht="67.5" customHeight="1">
      <c r="A5" s="103" t="s">
        <v>214</v>
      </c>
      <c r="B5" s="104" t="s">
        <v>308</v>
      </c>
      <c r="C5" s="105" t="s">
        <v>321</v>
      </c>
      <c r="D5" s="106" t="s">
        <v>218</v>
      </c>
      <c r="E5" s="107">
        <v>2</v>
      </c>
      <c r="F5" s="108">
        <v>600</v>
      </c>
      <c r="G5" s="112">
        <v>12</v>
      </c>
      <c r="H5" s="112">
        <v>30</v>
      </c>
      <c r="I5" s="112">
        <v>48</v>
      </c>
      <c r="J5" s="113">
        <f t="shared" ref="J5:J24" si="0">E5*F5*G5</f>
        <v>14400</v>
      </c>
      <c r="K5" s="113">
        <f t="shared" ref="K5:K24" si="1">(G5*I5)+(H5*12*E5)</f>
        <v>1296</v>
      </c>
    </row>
    <row r="6" spans="1:11" ht="30.6">
      <c r="A6" s="103" t="s">
        <v>200</v>
      </c>
      <c r="B6" s="104" t="s">
        <v>309</v>
      </c>
      <c r="C6" s="105" t="s">
        <v>247</v>
      </c>
      <c r="D6" s="106" t="s">
        <v>218</v>
      </c>
      <c r="E6" s="107"/>
      <c r="F6" s="108"/>
      <c r="G6" s="112"/>
      <c r="H6" s="112"/>
      <c r="I6" s="112"/>
      <c r="J6" s="113">
        <f t="shared" si="0"/>
        <v>0</v>
      </c>
      <c r="K6" s="113">
        <f t="shared" si="1"/>
        <v>0</v>
      </c>
    </row>
    <row r="7" spans="1:11" ht="45" customHeight="1">
      <c r="A7" s="103" t="s">
        <v>201</v>
      </c>
      <c r="B7" s="104" t="s">
        <v>310</v>
      </c>
      <c r="C7" s="105" t="s">
        <v>216</v>
      </c>
      <c r="D7" s="106" t="s">
        <v>218</v>
      </c>
      <c r="E7" s="107"/>
      <c r="F7" s="108"/>
      <c r="G7" s="112"/>
      <c r="H7" s="112"/>
      <c r="I7" s="112"/>
      <c r="J7" s="113">
        <f t="shared" si="0"/>
        <v>0</v>
      </c>
      <c r="K7" s="113">
        <f t="shared" si="1"/>
        <v>0</v>
      </c>
    </row>
    <row r="8" spans="1:11" ht="30.6">
      <c r="A8" s="109" t="s">
        <v>221</v>
      </c>
      <c r="B8" s="104" t="s">
        <v>323</v>
      </c>
      <c r="C8" s="105" t="s">
        <v>322</v>
      </c>
      <c r="D8" s="106" t="s">
        <v>218</v>
      </c>
      <c r="E8" s="107"/>
      <c r="F8" s="108"/>
      <c r="G8" s="112"/>
      <c r="H8" s="112"/>
      <c r="I8" s="112"/>
      <c r="J8" s="113">
        <f t="shared" si="0"/>
        <v>0</v>
      </c>
      <c r="K8" s="113">
        <f t="shared" si="1"/>
        <v>0</v>
      </c>
    </row>
    <row r="9" spans="1:11" ht="54" customHeight="1">
      <c r="A9" s="103" t="s">
        <v>207</v>
      </c>
      <c r="B9" s="104" t="s">
        <v>324</v>
      </c>
      <c r="C9" s="105" t="s">
        <v>325</v>
      </c>
      <c r="D9" s="106" t="s">
        <v>218</v>
      </c>
      <c r="E9" s="107"/>
      <c r="F9" s="108"/>
      <c r="G9" s="112"/>
      <c r="H9" s="112"/>
      <c r="I9" s="112"/>
      <c r="J9" s="113">
        <f t="shared" si="0"/>
        <v>0</v>
      </c>
      <c r="K9" s="113">
        <f t="shared" si="1"/>
        <v>0</v>
      </c>
    </row>
    <row r="10" spans="1:11" ht="27.75" customHeight="1">
      <c r="A10" s="103" t="s">
        <v>202</v>
      </c>
      <c r="B10" s="104" t="s">
        <v>219</v>
      </c>
      <c r="C10" s="105" t="s">
        <v>220</v>
      </c>
      <c r="D10" s="106" t="s">
        <v>218</v>
      </c>
      <c r="E10" s="107"/>
      <c r="F10" s="108"/>
      <c r="G10" s="112"/>
      <c r="H10" s="112"/>
      <c r="I10" s="112"/>
      <c r="J10" s="113">
        <f t="shared" si="0"/>
        <v>0</v>
      </c>
      <c r="K10" s="113">
        <f t="shared" si="1"/>
        <v>0</v>
      </c>
    </row>
    <row r="11" spans="1:11" ht="20.399999999999999">
      <c r="A11" s="103" t="s">
        <v>203</v>
      </c>
      <c r="B11" s="104" t="s">
        <v>326</v>
      </c>
      <c r="C11" s="105" t="s">
        <v>220</v>
      </c>
      <c r="D11" s="106" t="s">
        <v>218</v>
      </c>
      <c r="E11" s="107"/>
      <c r="F11" s="108"/>
      <c r="G11" s="112"/>
      <c r="H11" s="112"/>
      <c r="I11" s="112"/>
      <c r="J11" s="113">
        <f t="shared" si="0"/>
        <v>0</v>
      </c>
      <c r="K11" s="113">
        <f t="shared" si="1"/>
        <v>0</v>
      </c>
    </row>
    <row r="12" spans="1:11" ht="30.6">
      <c r="A12" s="103" t="s">
        <v>204</v>
      </c>
      <c r="B12" s="104" t="s">
        <v>238</v>
      </c>
      <c r="C12" s="105" t="s">
        <v>220</v>
      </c>
      <c r="D12" s="106" t="s">
        <v>218</v>
      </c>
      <c r="E12" s="107"/>
      <c r="F12" s="108"/>
      <c r="G12" s="112"/>
      <c r="H12" s="112"/>
      <c r="I12" s="112"/>
      <c r="J12" s="113">
        <f t="shared" si="0"/>
        <v>0</v>
      </c>
      <c r="K12" s="113">
        <f t="shared" si="1"/>
        <v>0</v>
      </c>
    </row>
    <row r="13" spans="1:11" ht="45" customHeight="1">
      <c r="A13" s="103" t="s">
        <v>205</v>
      </c>
      <c r="B13" s="104" t="s">
        <v>328</v>
      </c>
      <c r="C13" s="105" t="s">
        <v>311</v>
      </c>
      <c r="D13" s="106" t="s">
        <v>218</v>
      </c>
      <c r="E13" s="107"/>
      <c r="F13" s="108"/>
      <c r="G13" s="112"/>
      <c r="H13" s="112"/>
      <c r="I13" s="112"/>
      <c r="J13" s="113">
        <f t="shared" si="0"/>
        <v>0</v>
      </c>
      <c r="K13" s="113">
        <f t="shared" si="1"/>
        <v>0</v>
      </c>
    </row>
    <row r="14" spans="1:11" ht="34.5" customHeight="1">
      <c r="A14" s="103" t="s">
        <v>213</v>
      </c>
      <c r="B14" s="104" t="s">
        <v>237</v>
      </c>
      <c r="C14" s="105" t="s">
        <v>312</v>
      </c>
      <c r="D14" s="106" t="s">
        <v>218</v>
      </c>
      <c r="E14" s="107"/>
      <c r="F14" s="108"/>
      <c r="G14" s="112"/>
      <c r="H14" s="112"/>
      <c r="I14" s="112"/>
      <c r="J14" s="113">
        <f t="shared" si="0"/>
        <v>0</v>
      </c>
      <c r="K14" s="113">
        <f t="shared" si="1"/>
        <v>0</v>
      </c>
    </row>
    <row r="15" spans="1:11" ht="24" customHeight="1">
      <c r="A15" s="103" t="s">
        <v>211</v>
      </c>
      <c r="B15" s="104" t="s">
        <v>223</v>
      </c>
      <c r="C15" s="105" t="s">
        <v>220</v>
      </c>
      <c r="D15" s="106" t="s">
        <v>218</v>
      </c>
      <c r="E15" s="107"/>
      <c r="F15" s="108"/>
      <c r="G15" s="112"/>
      <c r="H15" s="112"/>
      <c r="I15" s="112"/>
      <c r="J15" s="113">
        <f t="shared" si="0"/>
        <v>0</v>
      </c>
      <c r="K15" s="113">
        <f t="shared" si="1"/>
        <v>0</v>
      </c>
    </row>
    <row r="16" spans="1:11" ht="54.75" customHeight="1">
      <c r="A16" s="103" t="s">
        <v>224</v>
      </c>
      <c r="B16" s="104" t="s">
        <v>313</v>
      </c>
      <c r="C16" s="105" t="s">
        <v>314</v>
      </c>
      <c r="D16" s="106" t="s">
        <v>218</v>
      </c>
      <c r="E16" s="107"/>
      <c r="F16" s="108"/>
      <c r="G16" s="112"/>
      <c r="H16" s="112"/>
      <c r="I16" s="112"/>
      <c r="J16" s="113">
        <f t="shared" si="0"/>
        <v>0</v>
      </c>
      <c r="K16" s="113">
        <f t="shared" si="1"/>
        <v>0</v>
      </c>
    </row>
    <row r="17" spans="1:11" ht="30.6">
      <c r="A17" s="103" t="s">
        <v>209</v>
      </c>
      <c r="B17" s="104" t="s">
        <v>236</v>
      </c>
      <c r="C17" s="105" t="s">
        <v>312</v>
      </c>
      <c r="D17" s="106" t="s">
        <v>218</v>
      </c>
      <c r="E17" s="107"/>
      <c r="F17" s="108"/>
      <c r="G17" s="112"/>
      <c r="H17" s="112"/>
      <c r="I17" s="112"/>
      <c r="J17" s="113">
        <f t="shared" si="0"/>
        <v>0</v>
      </c>
      <c r="K17" s="113">
        <f t="shared" si="1"/>
        <v>0</v>
      </c>
    </row>
    <row r="18" spans="1:11" ht="30.6">
      <c r="A18" s="103" t="s">
        <v>212</v>
      </c>
      <c r="B18" s="104" t="s">
        <v>239</v>
      </c>
      <c r="C18" s="105" t="s">
        <v>315</v>
      </c>
      <c r="D18" s="106" t="s">
        <v>218</v>
      </c>
      <c r="E18" s="107"/>
      <c r="F18" s="108"/>
      <c r="G18" s="112"/>
      <c r="H18" s="112"/>
      <c r="I18" s="112"/>
      <c r="J18" s="113">
        <f t="shared" si="0"/>
        <v>0</v>
      </c>
      <c r="K18" s="113">
        <f t="shared" si="1"/>
        <v>0</v>
      </c>
    </row>
    <row r="19" spans="1:11" ht="30" customHeight="1">
      <c r="A19" s="103" t="s">
        <v>235</v>
      </c>
      <c r="B19" s="104" t="s">
        <v>316</v>
      </c>
      <c r="C19" s="105" t="s">
        <v>317</v>
      </c>
      <c r="D19" s="106" t="s">
        <v>218</v>
      </c>
      <c r="E19" s="107"/>
      <c r="F19" s="108"/>
      <c r="G19" s="112"/>
      <c r="H19" s="112"/>
      <c r="I19" s="112"/>
      <c r="J19" s="113">
        <f t="shared" si="0"/>
        <v>0</v>
      </c>
      <c r="K19" s="113">
        <f t="shared" si="1"/>
        <v>0</v>
      </c>
    </row>
    <row r="20" spans="1:11" ht="33.75" customHeight="1">
      <c r="A20" s="103" t="s">
        <v>331</v>
      </c>
      <c r="B20" s="104" t="s">
        <v>334</v>
      </c>
      <c r="C20" s="105" t="s">
        <v>332</v>
      </c>
      <c r="D20" s="106" t="s">
        <v>333</v>
      </c>
      <c r="E20" s="107"/>
      <c r="F20" s="108"/>
      <c r="G20" s="112"/>
      <c r="H20" s="112"/>
      <c r="I20" s="112"/>
      <c r="J20" s="113"/>
      <c r="K20" s="113"/>
    </row>
    <row r="21" spans="1:11" ht="26.25" customHeight="1">
      <c r="A21" s="109" t="s">
        <v>335</v>
      </c>
      <c r="B21" s="104" t="s">
        <v>337</v>
      </c>
      <c r="C21" s="105" t="s">
        <v>336</v>
      </c>
      <c r="D21" s="106" t="s">
        <v>333</v>
      </c>
      <c r="E21" s="107"/>
      <c r="F21" s="108"/>
      <c r="G21" s="112"/>
      <c r="H21" s="112"/>
      <c r="I21" s="112"/>
      <c r="J21" s="113"/>
      <c r="K21" s="113"/>
    </row>
    <row r="22" spans="1:11" ht="20.399999999999999">
      <c r="A22" s="103" t="s">
        <v>318</v>
      </c>
      <c r="B22" s="104" t="s">
        <v>329</v>
      </c>
      <c r="C22" s="105" t="s">
        <v>66</v>
      </c>
      <c r="D22" s="106"/>
      <c r="E22" s="107"/>
      <c r="F22" s="108"/>
      <c r="G22" s="112"/>
      <c r="H22" s="112"/>
      <c r="I22" s="112"/>
      <c r="J22" s="113">
        <f t="shared" si="0"/>
        <v>0</v>
      </c>
      <c r="K22" s="113">
        <f t="shared" si="1"/>
        <v>0</v>
      </c>
    </row>
    <row r="23" spans="1:11" ht="20.399999999999999">
      <c r="A23" s="103" t="s">
        <v>319</v>
      </c>
      <c r="B23" s="104" t="s">
        <v>330</v>
      </c>
      <c r="C23" s="105" t="s">
        <v>66</v>
      </c>
      <c r="D23" s="106"/>
      <c r="E23" s="107"/>
      <c r="F23" s="108"/>
      <c r="G23" s="112"/>
      <c r="H23" s="112"/>
      <c r="I23" s="112"/>
      <c r="J23" s="113">
        <f t="shared" si="0"/>
        <v>0</v>
      </c>
      <c r="K23" s="113">
        <f t="shared" si="1"/>
        <v>0</v>
      </c>
    </row>
    <row r="24" spans="1:11" ht="20.399999999999999">
      <c r="A24" s="103" t="s">
        <v>320</v>
      </c>
      <c r="B24" s="104" t="s">
        <v>330</v>
      </c>
      <c r="C24" s="105"/>
      <c r="D24" s="106"/>
      <c r="E24" s="107"/>
      <c r="F24" s="108"/>
      <c r="G24" s="112"/>
      <c r="H24" s="112"/>
      <c r="I24" s="112"/>
      <c r="J24" s="113">
        <f t="shared" si="0"/>
        <v>0</v>
      </c>
      <c r="K24" s="113">
        <f t="shared" si="1"/>
        <v>0</v>
      </c>
    </row>
    <row r="25" spans="1:11">
      <c r="A25" s="110" t="s">
        <v>243</v>
      </c>
      <c r="B25" s="104"/>
      <c r="C25" s="105"/>
      <c r="D25" s="106"/>
      <c r="E25" s="107">
        <f>SUM(E4:E24)</f>
        <v>3</v>
      </c>
      <c r="F25" s="107">
        <f t="shared" ref="F25:I25" si="2">SUM(F4:F24)</f>
        <v>16600</v>
      </c>
      <c r="G25" s="107">
        <f t="shared" si="2"/>
        <v>162</v>
      </c>
      <c r="H25" s="107">
        <f t="shared" si="2"/>
        <v>200</v>
      </c>
      <c r="I25" s="107">
        <f t="shared" si="2"/>
        <v>213</v>
      </c>
      <c r="J25" s="113">
        <f>SUM(J4:J24)</f>
        <v>2414400</v>
      </c>
      <c r="K25" s="82">
        <f>SUM(K4:K24)</f>
        <v>28086</v>
      </c>
    </row>
  </sheetData>
  <pageMargins left="0.7" right="0.7" top="0.75" bottom="0.75" header="0.3" footer="0.3"/>
  <pageSetup paperSize="9" orientation="landscape" r:id="rId1"/>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sheetPr>
    <tabColor rgb="FF0070C0"/>
  </sheetPr>
  <dimension ref="A1:N52"/>
  <sheetViews>
    <sheetView view="pageLayout" zoomScaleNormal="100" workbookViewId="0">
      <selection activeCell="L5" sqref="L5"/>
    </sheetView>
  </sheetViews>
  <sheetFormatPr defaultRowHeight="14.4"/>
  <cols>
    <col min="1" max="1" width="5" customWidth="1"/>
    <col min="2" max="2" width="9.44140625" bestFit="1" customWidth="1"/>
    <col min="3" max="3" width="10.5546875" bestFit="1" customWidth="1"/>
    <col min="4" max="4" width="9.44140625" bestFit="1" customWidth="1"/>
    <col min="5" max="5" width="10.88671875" customWidth="1"/>
    <col min="6" max="7" width="9.88671875" bestFit="1" customWidth="1"/>
    <col min="8" max="8" width="12.109375" customWidth="1"/>
    <col min="9" max="9" width="9.6640625" customWidth="1"/>
    <col min="11" max="11" width="27.44140625" customWidth="1"/>
    <col min="12" max="13" width="9.33203125" bestFit="1" customWidth="1"/>
    <col min="14" max="14" width="9.44140625" bestFit="1" customWidth="1"/>
  </cols>
  <sheetData>
    <row r="1" spans="1:14">
      <c r="A1" s="17" t="s">
        <v>139</v>
      </c>
      <c r="B1" s="11"/>
      <c r="C1" s="12"/>
      <c r="D1" s="10"/>
      <c r="E1" s="91"/>
      <c r="F1" s="10"/>
      <c r="G1" s="10"/>
      <c r="K1" s="17" t="s">
        <v>267</v>
      </c>
    </row>
    <row r="2" spans="1:14" ht="16.8">
      <c r="A2" s="51"/>
      <c r="B2" s="51" t="s">
        <v>121</v>
      </c>
      <c r="C2" s="51" t="s">
        <v>156</v>
      </c>
      <c r="D2" s="51" t="s">
        <v>157</v>
      </c>
      <c r="E2" s="51" t="s">
        <v>124</v>
      </c>
      <c r="F2" s="51" t="s">
        <v>190</v>
      </c>
      <c r="G2" s="51" t="s">
        <v>125</v>
      </c>
      <c r="H2" s="51" t="s">
        <v>158</v>
      </c>
      <c r="I2" s="51" t="s">
        <v>127</v>
      </c>
      <c r="K2" s="85" t="s">
        <v>140</v>
      </c>
      <c r="L2" s="85" t="s">
        <v>141</v>
      </c>
      <c r="M2" s="85" t="s">
        <v>252</v>
      </c>
      <c r="N2" s="85" t="s">
        <v>143</v>
      </c>
    </row>
    <row r="3" spans="1:14">
      <c r="A3" s="18">
        <v>0</v>
      </c>
      <c r="B3" s="19">
        <v>40554</v>
      </c>
      <c r="C3" s="20">
        <v>35000</v>
      </c>
      <c r="D3" s="20">
        <v>10000</v>
      </c>
      <c r="E3" s="20">
        <v>30</v>
      </c>
      <c r="F3" s="20">
        <v>2</v>
      </c>
      <c r="G3" s="20">
        <f>D3*F3/E3</f>
        <v>666.66666666666663</v>
      </c>
      <c r="H3" s="20">
        <f>D3/E3*30</f>
        <v>10000</v>
      </c>
      <c r="I3" s="21">
        <f>F3*H3</f>
        <v>20000</v>
      </c>
      <c r="K3" s="83" t="s">
        <v>147</v>
      </c>
      <c r="L3" s="90">
        <v>355</v>
      </c>
      <c r="M3" s="82"/>
      <c r="N3" s="82"/>
    </row>
    <row r="4" spans="1:14">
      <c r="A4" s="18">
        <v>0</v>
      </c>
      <c r="B4" s="19">
        <v>40586</v>
      </c>
      <c r="C4" s="20">
        <v>75000</v>
      </c>
      <c r="D4" s="20">
        <f>C4-C3</f>
        <v>40000</v>
      </c>
      <c r="E4" s="20">
        <f>B4-B3</f>
        <v>32</v>
      </c>
      <c r="F4" s="20">
        <v>2</v>
      </c>
      <c r="G4" s="20">
        <f>D4*F4/E4</f>
        <v>2500</v>
      </c>
      <c r="H4" s="20">
        <f>D4/E4*30</f>
        <v>37500</v>
      </c>
      <c r="I4" s="21">
        <f>F4*H4</f>
        <v>75000</v>
      </c>
      <c r="K4" s="83" t="s">
        <v>253</v>
      </c>
      <c r="L4" s="90">
        <v>12</v>
      </c>
      <c r="M4" s="82"/>
      <c r="N4" s="82"/>
    </row>
    <row r="5" spans="1:14" ht="16.8">
      <c r="A5" s="22" t="s">
        <v>128</v>
      </c>
      <c r="B5" s="23"/>
      <c r="C5" s="24"/>
      <c r="D5" s="25"/>
      <c r="E5" s="26" t="s">
        <v>66</v>
      </c>
      <c r="F5" s="25"/>
      <c r="G5" s="25"/>
      <c r="H5" s="26"/>
      <c r="I5" s="27" t="s">
        <v>66</v>
      </c>
      <c r="K5" s="83" t="s">
        <v>254</v>
      </c>
      <c r="L5" s="90">
        <v>50</v>
      </c>
      <c r="M5" s="82"/>
      <c r="N5" s="82"/>
    </row>
    <row r="6" spans="1:14">
      <c r="A6" s="22">
        <v>1</v>
      </c>
      <c r="B6" s="23"/>
      <c r="C6" s="24"/>
      <c r="D6" s="25">
        <f>C6-C5</f>
        <v>0</v>
      </c>
      <c r="E6" s="26">
        <f>B6-B5</f>
        <v>0</v>
      </c>
      <c r="F6" s="64">
        <v>2</v>
      </c>
      <c r="G6" s="25" t="e">
        <f>D6*F6/E6</f>
        <v>#DIV/0!</v>
      </c>
      <c r="H6" s="25" t="e">
        <f>D6/E6*30</f>
        <v>#DIV/0!</v>
      </c>
      <c r="I6" s="27" t="e">
        <f>H6*F6</f>
        <v>#DIV/0!</v>
      </c>
      <c r="K6" s="83" t="s">
        <v>255</v>
      </c>
      <c r="L6" s="90">
        <v>2</v>
      </c>
      <c r="M6" s="82"/>
      <c r="N6" s="82"/>
    </row>
    <row r="7" spans="1:14">
      <c r="A7" s="22">
        <v>2</v>
      </c>
      <c r="B7" s="23"/>
      <c r="C7" s="24"/>
      <c r="D7" s="25">
        <f t="shared" ref="D7:D24" si="0">C7-C6</f>
        <v>0</v>
      </c>
      <c r="E7" s="26">
        <f t="shared" ref="E7:E24" si="1">B7-B6</f>
        <v>0</v>
      </c>
      <c r="F7" s="64">
        <v>2</v>
      </c>
      <c r="G7" s="25" t="e">
        <f t="shared" ref="G7:G24" si="2">D7*F7/E7</f>
        <v>#DIV/0!</v>
      </c>
      <c r="H7" s="25" t="e">
        <f t="shared" ref="H7:H24" si="3">D7/E7*30</f>
        <v>#DIV/0!</v>
      </c>
      <c r="I7" s="27" t="e">
        <f t="shared" ref="I7:I24" si="4">H7*F7</f>
        <v>#DIV/0!</v>
      </c>
      <c r="K7" s="83" t="s">
        <v>256</v>
      </c>
      <c r="L7" s="90">
        <v>60</v>
      </c>
      <c r="M7" s="82"/>
      <c r="N7" s="82"/>
    </row>
    <row r="8" spans="1:14">
      <c r="A8" s="22">
        <v>3</v>
      </c>
      <c r="B8" s="23" t="s">
        <v>66</v>
      </c>
      <c r="C8" s="24" t="s">
        <v>66</v>
      </c>
      <c r="D8" s="25" t="e">
        <f t="shared" si="0"/>
        <v>#VALUE!</v>
      </c>
      <c r="E8" s="26" t="e">
        <f t="shared" si="1"/>
        <v>#VALUE!</v>
      </c>
      <c r="F8" s="64">
        <v>2</v>
      </c>
      <c r="G8" s="25" t="e">
        <f t="shared" si="2"/>
        <v>#VALUE!</v>
      </c>
      <c r="H8" s="25" t="e">
        <f t="shared" si="3"/>
        <v>#VALUE!</v>
      </c>
      <c r="I8" s="27" t="e">
        <f t="shared" si="4"/>
        <v>#VALUE!</v>
      </c>
      <c r="K8" s="83" t="s">
        <v>257</v>
      </c>
      <c r="L8" s="90">
        <v>20</v>
      </c>
      <c r="M8" s="82"/>
      <c r="N8" s="82"/>
    </row>
    <row r="9" spans="1:14">
      <c r="A9" s="22">
        <v>4</v>
      </c>
      <c r="B9" s="23" t="s">
        <v>66</v>
      </c>
      <c r="C9" s="24" t="s">
        <v>66</v>
      </c>
      <c r="D9" s="25" t="e">
        <f t="shared" si="0"/>
        <v>#VALUE!</v>
      </c>
      <c r="E9" s="26" t="e">
        <f t="shared" si="1"/>
        <v>#VALUE!</v>
      </c>
      <c r="F9" s="64">
        <v>2</v>
      </c>
      <c r="G9" s="25" t="e">
        <f t="shared" si="2"/>
        <v>#VALUE!</v>
      </c>
      <c r="H9" s="25" t="e">
        <f t="shared" si="3"/>
        <v>#VALUE!</v>
      </c>
      <c r="I9" s="27" t="e">
        <f t="shared" si="4"/>
        <v>#VALUE!</v>
      </c>
      <c r="K9" s="83" t="s">
        <v>258</v>
      </c>
      <c r="L9" s="90">
        <v>1000</v>
      </c>
      <c r="M9" s="82"/>
      <c r="N9" s="82"/>
    </row>
    <row r="10" spans="1:14">
      <c r="A10" s="22">
        <v>5</v>
      </c>
      <c r="B10" s="23" t="s">
        <v>66</v>
      </c>
      <c r="C10" s="24" t="s">
        <v>66</v>
      </c>
      <c r="D10" s="25" t="e">
        <f t="shared" si="0"/>
        <v>#VALUE!</v>
      </c>
      <c r="E10" s="26" t="e">
        <f t="shared" si="1"/>
        <v>#VALUE!</v>
      </c>
      <c r="F10" s="64">
        <v>2</v>
      </c>
      <c r="G10" s="25" t="e">
        <f t="shared" si="2"/>
        <v>#VALUE!</v>
      </c>
      <c r="H10" s="25" t="e">
        <f t="shared" si="3"/>
        <v>#VALUE!</v>
      </c>
      <c r="I10" s="27" t="e">
        <f t="shared" si="4"/>
        <v>#VALUE!</v>
      </c>
      <c r="K10" s="83" t="s">
        <v>259</v>
      </c>
      <c r="L10" s="90">
        <v>10</v>
      </c>
      <c r="M10" s="82"/>
      <c r="N10" s="82"/>
    </row>
    <row r="11" spans="1:14">
      <c r="A11" s="22">
        <v>6</v>
      </c>
      <c r="B11" s="23" t="s">
        <v>66</v>
      </c>
      <c r="C11" s="24" t="s">
        <v>66</v>
      </c>
      <c r="D11" s="25" t="e">
        <f t="shared" si="0"/>
        <v>#VALUE!</v>
      </c>
      <c r="E11" s="26" t="e">
        <f t="shared" si="1"/>
        <v>#VALUE!</v>
      </c>
      <c r="F11" s="64">
        <v>2</v>
      </c>
      <c r="G11" s="25" t="e">
        <f t="shared" si="2"/>
        <v>#VALUE!</v>
      </c>
      <c r="H11" s="25" t="e">
        <f t="shared" si="3"/>
        <v>#VALUE!</v>
      </c>
      <c r="I11" s="27" t="e">
        <f t="shared" si="4"/>
        <v>#VALUE!</v>
      </c>
      <c r="K11" s="83" t="s">
        <v>260</v>
      </c>
      <c r="L11" s="90">
        <v>75</v>
      </c>
      <c r="M11" s="82"/>
      <c r="N11" s="82"/>
    </row>
    <row r="12" spans="1:14">
      <c r="A12" s="22">
        <v>7</v>
      </c>
      <c r="B12" s="23" t="s">
        <v>66</v>
      </c>
      <c r="C12" s="24" t="s">
        <v>66</v>
      </c>
      <c r="D12" s="25" t="e">
        <f t="shared" si="0"/>
        <v>#VALUE!</v>
      </c>
      <c r="E12" s="26" t="e">
        <f t="shared" si="1"/>
        <v>#VALUE!</v>
      </c>
      <c r="F12" s="64">
        <v>2</v>
      </c>
      <c r="G12" s="25" t="e">
        <f t="shared" si="2"/>
        <v>#VALUE!</v>
      </c>
      <c r="H12" s="25" t="e">
        <f t="shared" si="3"/>
        <v>#VALUE!</v>
      </c>
      <c r="I12" s="27" t="e">
        <f t="shared" si="4"/>
        <v>#VALUE!</v>
      </c>
      <c r="K12" s="83" t="s">
        <v>261</v>
      </c>
      <c r="L12" s="90">
        <v>6000</v>
      </c>
      <c r="M12" s="87"/>
      <c r="N12" s="86"/>
    </row>
    <row r="13" spans="1:14">
      <c r="A13" s="22">
        <v>8</v>
      </c>
      <c r="B13" s="23" t="s">
        <v>66</v>
      </c>
      <c r="C13" s="24" t="s">
        <v>66</v>
      </c>
      <c r="D13" s="25" t="e">
        <f t="shared" si="0"/>
        <v>#VALUE!</v>
      </c>
      <c r="E13" s="26" t="e">
        <f t="shared" si="1"/>
        <v>#VALUE!</v>
      </c>
      <c r="F13" s="64">
        <v>2</v>
      </c>
      <c r="G13" s="25" t="e">
        <f t="shared" si="2"/>
        <v>#VALUE!</v>
      </c>
      <c r="H13" s="25" t="e">
        <f t="shared" si="3"/>
        <v>#VALUE!</v>
      </c>
      <c r="I13" s="27" t="e">
        <f t="shared" si="4"/>
        <v>#VALUE!</v>
      </c>
      <c r="K13" s="83" t="s">
        <v>262</v>
      </c>
      <c r="L13" s="119">
        <v>500</v>
      </c>
      <c r="M13" s="87"/>
      <c r="N13" s="86"/>
    </row>
    <row r="14" spans="1:14">
      <c r="A14" s="22">
        <v>9</v>
      </c>
      <c r="B14" s="23" t="s">
        <v>66</v>
      </c>
      <c r="C14" s="24" t="s">
        <v>66</v>
      </c>
      <c r="D14" s="25" t="e">
        <f t="shared" si="0"/>
        <v>#VALUE!</v>
      </c>
      <c r="E14" s="26" t="e">
        <f t="shared" si="1"/>
        <v>#VALUE!</v>
      </c>
      <c r="F14" s="64">
        <v>2</v>
      </c>
      <c r="G14" s="25" t="e">
        <f t="shared" si="2"/>
        <v>#VALUE!</v>
      </c>
      <c r="H14" s="25" t="e">
        <f t="shared" si="3"/>
        <v>#VALUE!</v>
      </c>
      <c r="I14" s="27" t="e">
        <f t="shared" si="4"/>
        <v>#VALUE!</v>
      </c>
      <c r="K14" s="83" t="s">
        <v>263</v>
      </c>
      <c r="L14" s="82"/>
      <c r="M14" s="120">
        <f>(L7-L10)*L5*L4*L3/1000</f>
        <v>10650</v>
      </c>
      <c r="N14" s="88">
        <f>M14*L6</f>
        <v>21300</v>
      </c>
    </row>
    <row r="15" spans="1:14">
      <c r="A15" s="22">
        <v>10</v>
      </c>
      <c r="B15" s="23" t="s">
        <v>66</v>
      </c>
      <c r="C15" s="24" t="s">
        <v>66</v>
      </c>
      <c r="D15" s="25" t="e">
        <f t="shared" si="0"/>
        <v>#VALUE!</v>
      </c>
      <c r="E15" s="26" t="e">
        <f t="shared" si="1"/>
        <v>#VALUE!</v>
      </c>
      <c r="F15" s="64">
        <v>2</v>
      </c>
      <c r="G15" s="25" t="e">
        <f t="shared" si="2"/>
        <v>#VALUE!</v>
      </c>
      <c r="H15" s="25" t="e">
        <f t="shared" si="3"/>
        <v>#VALUE!</v>
      </c>
      <c r="I15" s="27" t="e">
        <f t="shared" si="4"/>
        <v>#VALUE!</v>
      </c>
      <c r="K15" s="84" t="s">
        <v>264</v>
      </c>
      <c r="L15" s="82"/>
      <c r="M15" s="87"/>
      <c r="N15" s="86">
        <f>(L8/L9-(L11/L12))*L3*L4*L5</f>
        <v>1597.5000000000002</v>
      </c>
    </row>
    <row r="16" spans="1:14">
      <c r="A16" s="22">
        <v>11</v>
      </c>
      <c r="B16" s="23" t="s">
        <v>66</v>
      </c>
      <c r="C16" s="24" t="s">
        <v>66</v>
      </c>
      <c r="D16" s="25" t="e">
        <f t="shared" si="0"/>
        <v>#VALUE!</v>
      </c>
      <c r="E16" s="26" t="e">
        <f t="shared" si="1"/>
        <v>#VALUE!</v>
      </c>
      <c r="F16" s="64">
        <v>2</v>
      </c>
      <c r="G16" s="25" t="e">
        <f t="shared" si="2"/>
        <v>#VALUE!</v>
      </c>
      <c r="H16" s="25" t="e">
        <f t="shared" si="3"/>
        <v>#VALUE!</v>
      </c>
      <c r="I16" s="27" t="e">
        <f t="shared" si="4"/>
        <v>#VALUE!</v>
      </c>
      <c r="K16" s="84" t="s">
        <v>265</v>
      </c>
      <c r="L16" s="82"/>
      <c r="M16" s="87">
        <f>SUM(M14:M15)</f>
        <v>10650</v>
      </c>
      <c r="N16" s="86">
        <f>SUM(N14:N15)</f>
        <v>22897.5</v>
      </c>
    </row>
    <row r="17" spans="1:14">
      <c r="A17" s="22">
        <v>13</v>
      </c>
      <c r="B17" s="23" t="s">
        <v>66</v>
      </c>
      <c r="C17" s="24" t="s">
        <v>66</v>
      </c>
      <c r="D17" s="25" t="e">
        <f t="shared" si="0"/>
        <v>#VALUE!</v>
      </c>
      <c r="E17" s="26" t="e">
        <f t="shared" si="1"/>
        <v>#VALUE!</v>
      </c>
      <c r="F17" s="64">
        <v>2</v>
      </c>
      <c r="G17" s="25" t="e">
        <f t="shared" si="2"/>
        <v>#VALUE!</v>
      </c>
      <c r="H17" s="25" t="e">
        <f t="shared" si="3"/>
        <v>#VALUE!</v>
      </c>
      <c r="I17" s="27" t="e">
        <f t="shared" si="4"/>
        <v>#VALUE!</v>
      </c>
      <c r="K17" s="84" t="s">
        <v>266</v>
      </c>
      <c r="L17" s="82"/>
      <c r="M17" s="87"/>
      <c r="N17" s="121">
        <f>L13/N16</f>
        <v>2.1836445026749644E-2</v>
      </c>
    </row>
    <row r="18" spans="1:14">
      <c r="A18" s="22">
        <v>14</v>
      </c>
      <c r="B18" s="23" t="s">
        <v>66</v>
      </c>
      <c r="C18" s="24" t="s">
        <v>66</v>
      </c>
      <c r="D18" s="25" t="e">
        <f t="shared" si="0"/>
        <v>#VALUE!</v>
      </c>
      <c r="E18" s="26" t="e">
        <f t="shared" si="1"/>
        <v>#VALUE!</v>
      </c>
      <c r="F18" s="64">
        <v>2</v>
      </c>
      <c r="G18" s="25" t="e">
        <f t="shared" si="2"/>
        <v>#VALUE!</v>
      </c>
      <c r="H18" s="25" t="e">
        <f t="shared" si="3"/>
        <v>#VALUE!</v>
      </c>
      <c r="I18" s="27" t="e">
        <f t="shared" si="4"/>
        <v>#VALUE!</v>
      </c>
    </row>
    <row r="19" spans="1:14">
      <c r="A19" s="22">
        <v>15</v>
      </c>
      <c r="B19" s="23" t="s">
        <v>66</v>
      </c>
      <c r="C19" s="24" t="s">
        <v>66</v>
      </c>
      <c r="D19" s="25" t="e">
        <f t="shared" si="0"/>
        <v>#VALUE!</v>
      </c>
      <c r="E19" s="26" t="e">
        <f t="shared" si="1"/>
        <v>#VALUE!</v>
      </c>
      <c r="F19" s="64">
        <v>2</v>
      </c>
      <c r="G19" s="25" t="e">
        <f t="shared" si="2"/>
        <v>#VALUE!</v>
      </c>
      <c r="H19" s="25" t="e">
        <f t="shared" si="3"/>
        <v>#VALUE!</v>
      </c>
      <c r="I19" s="27" t="e">
        <f t="shared" si="4"/>
        <v>#VALUE!</v>
      </c>
      <c r="K19" s="122" t="s">
        <v>270</v>
      </c>
    </row>
    <row r="20" spans="1:14">
      <c r="A20" s="22">
        <v>16</v>
      </c>
      <c r="B20" s="23" t="s">
        <v>66</v>
      </c>
      <c r="C20" s="24" t="s">
        <v>66</v>
      </c>
      <c r="D20" s="25" t="e">
        <f t="shared" si="0"/>
        <v>#VALUE!</v>
      </c>
      <c r="E20" s="26" t="e">
        <f t="shared" si="1"/>
        <v>#VALUE!</v>
      </c>
      <c r="F20" s="64">
        <v>2</v>
      </c>
      <c r="G20" s="25" t="e">
        <f t="shared" si="2"/>
        <v>#VALUE!</v>
      </c>
      <c r="H20" s="25" t="e">
        <f t="shared" si="3"/>
        <v>#VALUE!</v>
      </c>
      <c r="I20" s="27" t="e">
        <f t="shared" si="4"/>
        <v>#VALUE!</v>
      </c>
      <c r="K20" s="85" t="s">
        <v>140</v>
      </c>
      <c r="L20" s="85" t="s">
        <v>141</v>
      </c>
      <c r="M20" s="85" t="s">
        <v>252</v>
      </c>
      <c r="N20" s="85" t="s">
        <v>143</v>
      </c>
    </row>
    <row r="21" spans="1:14">
      <c r="A21" s="22">
        <v>17</v>
      </c>
      <c r="B21" s="23" t="s">
        <v>66</v>
      </c>
      <c r="C21" s="24" t="s">
        <v>66</v>
      </c>
      <c r="D21" s="25" t="e">
        <f t="shared" si="0"/>
        <v>#VALUE!</v>
      </c>
      <c r="E21" s="26" t="e">
        <f t="shared" si="1"/>
        <v>#VALUE!</v>
      </c>
      <c r="F21" s="64">
        <v>2</v>
      </c>
      <c r="G21" s="25" t="e">
        <f t="shared" si="2"/>
        <v>#VALUE!</v>
      </c>
      <c r="H21" s="25" t="e">
        <f t="shared" si="3"/>
        <v>#VALUE!</v>
      </c>
      <c r="I21" s="27" t="e">
        <f t="shared" si="4"/>
        <v>#VALUE!</v>
      </c>
      <c r="K21" s="83" t="s">
        <v>268</v>
      </c>
      <c r="L21" s="90">
        <v>219</v>
      </c>
      <c r="M21" s="82"/>
      <c r="N21" s="82"/>
    </row>
    <row r="22" spans="1:14">
      <c r="A22" s="22">
        <v>18</v>
      </c>
      <c r="B22" s="23" t="s">
        <v>66</v>
      </c>
      <c r="C22" s="24" t="s">
        <v>66</v>
      </c>
      <c r="D22" s="25" t="e">
        <f t="shared" si="0"/>
        <v>#VALUE!</v>
      </c>
      <c r="E22" s="26" t="e">
        <f t="shared" si="1"/>
        <v>#VALUE!</v>
      </c>
      <c r="F22" s="64">
        <v>2</v>
      </c>
      <c r="G22" s="25" t="e">
        <f t="shared" si="2"/>
        <v>#VALUE!</v>
      </c>
      <c r="H22" s="25" t="e">
        <f t="shared" si="3"/>
        <v>#VALUE!</v>
      </c>
      <c r="I22" s="27" t="e">
        <f t="shared" si="4"/>
        <v>#VALUE!</v>
      </c>
      <c r="K22" s="83" t="s">
        <v>253</v>
      </c>
      <c r="L22" s="90">
        <v>2</v>
      </c>
      <c r="M22" s="82"/>
      <c r="N22" s="82"/>
    </row>
    <row r="23" spans="1:14">
      <c r="A23" s="22">
        <v>19</v>
      </c>
      <c r="B23" s="23" t="s">
        <v>66</v>
      </c>
      <c r="C23" s="24" t="s">
        <v>66</v>
      </c>
      <c r="D23" s="25" t="e">
        <f t="shared" si="0"/>
        <v>#VALUE!</v>
      </c>
      <c r="E23" s="26" t="e">
        <f t="shared" si="1"/>
        <v>#VALUE!</v>
      </c>
      <c r="F23" s="64">
        <v>2</v>
      </c>
      <c r="G23" s="25" t="e">
        <f t="shared" si="2"/>
        <v>#VALUE!</v>
      </c>
      <c r="H23" s="25" t="e">
        <f t="shared" si="3"/>
        <v>#VALUE!</v>
      </c>
      <c r="I23" s="27" t="e">
        <f t="shared" si="4"/>
        <v>#VALUE!</v>
      </c>
      <c r="K23" s="83" t="s">
        <v>269</v>
      </c>
      <c r="L23" s="90">
        <v>200</v>
      </c>
      <c r="M23" s="82"/>
      <c r="N23" s="82"/>
    </row>
    <row r="24" spans="1:14">
      <c r="A24" s="22">
        <v>20</v>
      </c>
      <c r="B24" s="23" t="s">
        <v>66</v>
      </c>
      <c r="C24" s="24" t="s">
        <v>66</v>
      </c>
      <c r="D24" s="25" t="e">
        <f t="shared" si="0"/>
        <v>#VALUE!</v>
      </c>
      <c r="E24" s="26" t="e">
        <f t="shared" si="1"/>
        <v>#VALUE!</v>
      </c>
      <c r="F24" s="64">
        <v>2</v>
      </c>
      <c r="G24" s="25" t="e">
        <f t="shared" si="2"/>
        <v>#VALUE!</v>
      </c>
      <c r="H24" s="25" t="e">
        <f t="shared" si="3"/>
        <v>#VALUE!</v>
      </c>
      <c r="I24" s="27" t="e">
        <f t="shared" si="4"/>
        <v>#VALUE!</v>
      </c>
      <c r="K24" s="83" t="s">
        <v>255</v>
      </c>
      <c r="L24" s="90">
        <v>2</v>
      </c>
      <c r="M24" s="82"/>
      <c r="N24" s="82"/>
    </row>
    <row r="25" spans="1:14">
      <c r="A25" s="22"/>
      <c r="B25" s="23"/>
      <c r="C25" s="24"/>
      <c r="D25" s="25" t="s">
        <v>129</v>
      </c>
      <c r="E25" s="26" t="s">
        <v>129</v>
      </c>
      <c r="F25" s="24"/>
      <c r="G25" s="26"/>
      <c r="H25" s="25"/>
      <c r="I25" s="27"/>
      <c r="K25" s="83" t="s">
        <v>256</v>
      </c>
      <c r="L25" s="90">
        <v>60</v>
      </c>
      <c r="M25" s="82"/>
      <c r="N25" s="82"/>
    </row>
    <row r="26" spans="1:14">
      <c r="K26" s="83" t="s">
        <v>257</v>
      </c>
      <c r="L26" s="90">
        <v>15</v>
      </c>
      <c r="M26" s="82"/>
      <c r="N26" s="82"/>
    </row>
    <row r="27" spans="1:14">
      <c r="K27" s="83" t="s">
        <v>258</v>
      </c>
      <c r="L27" s="90">
        <v>1000</v>
      </c>
      <c r="M27" s="82"/>
      <c r="N27" s="82"/>
    </row>
    <row r="28" spans="1:14" ht="15" thickBot="1">
      <c r="A28" s="17" t="s">
        <v>131</v>
      </c>
      <c r="B28" s="10" t="s">
        <v>130</v>
      </c>
      <c r="C28" s="93"/>
      <c r="D28" s="10"/>
      <c r="E28" s="10"/>
      <c r="F28" s="10"/>
      <c r="G28" s="10"/>
      <c r="K28" s="83" t="s">
        <v>259</v>
      </c>
      <c r="L28" s="90">
        <v>10</v>
      </c>
      <c r="M28" s="82"/>
      <c r="N28" s="82"/>
    </row>
    <row r="29" spans="1:14" ht="17.399999999999999" thickBot="1">
      <c r="A29" s="62" t="s">
        <v>159</v>
      </c>
      <c r="B29" s="61" t="s">
        <v>131</v>
      </c>
      <c r="C29" s="61" t="s">
        <v>160</v>
      </c>
      <c r="D29" s="61" t="s">
        <v>157</v>
      </c>
      <c r="E29" s="61" t="s">
        <v>161</v>
      </c>
      <c r="F29" s="61" t="s">
        <v>189</v>
      </c>
      <c r="G29" s="61" t="s">
        <v>134</v>
      </c>
      <c r="H29" s="61" t="s">
        <v>135</v>
      </c>
      <c r="K29" s="83" t="s">
        <v>260</v>
      </c>
      <c r="L29" s="90">
        <v>75</v>
      </c>
      <c r="M29" s="82"/>
      <c r="N29" s="82"/>
    </row>
    <row r="30" spans="1:14" ht="15" thickBot="1">
      <c r="A30" s="28">
        <v>0</v>
      </c>
      <c r="B30" s="29" t="s">
        <v>136</v>
      </c>
      <c r="C30" s="30">
        <v>14500</v>
      </c>
      <c r="D30" s="30">
        <v>51000</v>
      </c>
      <c r="E30" s="31">
        <v>2</v>
      </c>
      <c r="F30" s="32">
        <f>D30*E30</f>
        <v>102000</v>
      </c>
      <c r="G30" s="33">
        <v>40000</v>
      </c>
      <c r="H30" s="32">
        <f>F30/G30</f>
        <v>2.5499999999999998</v>
      </c>
      <c r="K30" s="83" t="s">
        <v>261</v>
      </c>
      <c r="L30" s="90">
        <v>6000</v>
      </c>
      <c r="M30" s="87"/>
      <c r="N30" s="86"/>
    </row>
    <row r="31" spans="1:14" ht="15" thickBot="1">
      <c r="A31" s="34">
        <v>0</v>
      </c>
      <c r="B31" s="35" t="s">
        <v>137</v>
      </c>
      <c r="C31" s="36">
        <v>34400</v>
      </c>
      <c r="D31" s="36">
        <v>80000</v>
      </c>
      <c r="E31" s="37">
        <v>2</v>
      </c>
      <c r="F31" s="32">
        <f>D31*E31</f>
        <v>160000</v>
      </c>
      <c r="G31" s="38">
        <v>45000</v>
      </c>
      <c r="H31" s="39">
        <f>F31/G31</f>
        <v>3.5555555555555554</v>
      </c>
      <c r="K31" s="83" t="s">
        <v>262</v>
      </c>
      <c r="L31" s="119">
        <v>500</v>
      </c>
      <c r="M31" s="87"/>
      <c r="N31" s="86"/>
    </row>
    <row r="32" spans="1:14" ht="15" thickBot="1">
      <c r="A32" s="40">
        <v>1</v>
      </c>
      <c r="B32" s="92"/>
      <c r="C32" s="42"/>
      <c r="D32" s="43">
        <f>C32-C28</f>
        <v>0</v>
      </c>
      <c r="E32" s="44">
        <v>2</v>
      </c>
      <c r="F32" s="94">
        <f>D32*E32</f>
        <v>0</v>
      </c>
      <c r="G32" s="46"/>
      <c r="H32" s="45" t="e">
        <f>F32/G32</f>
        <v>#DIV/0!</v>
      </c>
      <c r="K32" s="83" t="s">
        <v>263</v>
      </c>
      <c r="L32" s="82"/>
      <c r="M32" s="120">
        <f>(L25-L28)*L23*L22*L21/1000</f>
        <v>4380</v>
      </c>
      <c r="N32" s="88">
        <f>M32*L24</f>
        <v>8760</v>
      </c>
    </row>
    <row r="33" spans="1:14" ht="15" thickBot="1">
      <c r="A33" s="40">
        <v>2</v>
      </c>
      <c r="B33" s="41"/>
      <c r="C33" s="42"/>
      <c r="D33" s="43">
        <f>C33-C32</f>
        <v>0</v>
      </c>
      <c r="E33" s="44">
        <v>2</v>
      </c>
      <c r="F33" s="94">
        <f t="shared" ref="F33:F51" si="5">D33*E33</f>
        <v>0</v>
      </c>
      <c r="G33" s="46"/>
      <c r="H33" s="45" t="e">
        <f>F33/G33</f>
        <v>#DIV/0!</v>
      </c>
      <c r="K33" s="84" t="s">
        <v>264</v>
      </c>
      <c r="L33" s="82"/>
      <c r="M33" s="87"/>
      <c r="N33" s="86">
        <f>(L26/L27-(L29/L30))*L21*L22*L23</f>
        <v>218.99999999999991</v>
      </c>
    </row>
    <row r="34" spans="1:14" ht="15" thickBot="1">
      <c r="A34" s="40">
        <v>3</v>
      </c>
      <c r="B34" s="41" t="s">
        <v>66</v>
      </c>
      <c r="C34" s="42" t="s">
        <v>66</v>
      </c>
      <c r="D34" s="43" t="e">
        <f>C34-C33</f>
        <v>#VALUE!</v>
      </c>
      <c r="E34" s="44">
        <v>2</v>
      </c>
      <c r="F34" s="94" t="e">
        <f t="shared" si="5"/>
        <v>#VALUE!</v>
      </c>
      <c r="G34" s="46"/>
      <c r="H34" s="45" t="e">
        <f t="shared" ref="H34:H51" si="6">F34/G34</f>
        <v>#VALUE!</v>
      </c>
      <c r="K34" s="84" t="s">
        <v>265</v>
      </c>
      <c r="L34" s="82"/>
      <c r="M34" s="87">
        <f>SUM(M32:M33)</f>
        <v>4380</v>
      </c>
      <c r="N34" s="86">
        <f>SUM(N32:N33)</f>
        <v>8979</v>
      </c>
    </row>
    <row r="35" spans="1:14" ht="15" thickBot="1">
      <c r="A35" s="40">
        <v>4</v>
      </c>
      <c r="B35" s="41" t="s">
        <v>66</v>
      </c>
      <c r="C35" s="42" t="s">
        <v>66</v>
      </c>
      <c r="D35" s="43" t="e">
        <f t="shared" ref="D35:D50" si="7">C35-C34</f>
        <v>#VALUE!</v>
      </c>
      <c r="E35" s="44">
        <v>2</v>
      </c>
      <c r="F35" s="94" t="e">
        <f t="shared" si="5"/>
        <v>#VALUE!</v>
      </c>
      <c r="G35" s="46"/>
      <c r="H35" s="45" t="e">
        <f t="shared" si="6"/>
        <v>#VALUE!</v>
      </c>
      <c r="K35" s="84" t="s">
        <v>266</v>
      </c>
      <c r="L35" s="82"/>
      <c r="M35" s="87"/>
      <c r="N35" s="121">
        <f>L31/N34</f>
        <v>5.5685488361732934E-2</v>
      </c>
    </row>
    <row r="36" spans="1:14" ht="15" thickBot="1">
      <c r="A36" s="40">
        <v>5</v>
      </c>
      <c r="B36" s="41" t="s">
        <v>66</v>
      </c>
      <c r="C36" s="42" t="s">
        <v>66</v>
      </c>
      <c r="D36" s="43" t="e">
        <f t="shared" si="7"/>
        <v>#VALUE!</v>
      </c>
      <c r="E36" s="44">
        <v>2</v>
      </c>
      <c r="F36" s="94" t="e">
        <f t="shared" si="5"/>
        <v>#VALUE!</v>
      </c>
      <c r="G36" s="46"/>
      <c r="H36" s="45" t="e">
        <f t="shared" si="6"/>
        <v>#VALUE!</v>
      </c>
    </row>
    <row r="37" spans="1:14" ht="15" thickBot="1">
      <c r="A37" s="40">
        <v>6</v>
      </c>
      <c r="B37" s="41" t="s">
        <v>66</v>
      </c>
      <c r="C37" s="42" t="s">
        <v>66</v>
      </c>
      <c r="D37" s="43" t="e">
        <f t="shared" si="7"/>
        <v>#VALUE!</v>
      </c>
      <c r="E37" s="44">
        <v>2</v>
      </c>
      <c r="F37" s="94" t="e">
        <f t="shared" si="5"/>
        <v>#VALUE!</v>
      </c>
      <c r="G37" s="46"/>
      <c r="H37" s="45" t="e">
        <f t="shared" si="6"/>
        <v>#VALUE!</v>
      </c>
      <c r="K37" s="123" t="s">
        <v>271</v>
      </c>
    </row>
    <row r="38" spans="1:14" ht="15" thickBot="1">
      <c r="A38" s="40">
        <v>7</v>
      </c>
      <c r="B38" s="41" t="s">
        <v>66</v>
      </c>
      <c r="C38" s="42" t="s">
        <v>66</v>
      </c>
      <c r="D38" s="43" t="e">
        <f t="shared" si="7"/>
        <v>#VALUE!</v>
      </c>
      <c r="E38" s="44">
        <v>2</v>
      </c>
      <c r="F38" s="94" t="e">
        <f t="shared" si="5"/>
        <v>#VALUE!</v>
      </c>
      <c r="G38" s="46"/>
      <c r="H38" s="45" t="e">
        <f t="shared" si="6"/>
        <v>#VALUE!</v>
      </c>
      <c r="K38" s="85" t="s">
        <v>140</v>
      </c>
      <c r="L38" s="85" t="s">
        <v>141</v>
      </c>
      <c r="M38" s="85" t="s">
        <v>252</v>
      </c>
      <c r="N38" s="85" t="s">
        <v>143</v>
      </c>
    </row>
    <row r="39" spans="1:14" ht="15" thickBot="1">
      <c r="A39" s="40">
        <v>8</v>
      </c>
      <c r="B39" s="41" t="s">
        <v>66</v>
      </c>
      <c r="C39" s="42" t="s">
        <v>66</v>
      </c>
      <c r="D39" s="43" t="e">
        <f t="shared" si="7"/>
        <v>#VALUE!</v>
      </c>
      <c r="E39" s="44">
        <v>2</v>
      </c>
      <c r="F39" s="94" t="e">
        <f t="shared" si="5"/>
        <v>#VALUE!</v>
      </c>
      <c r="G39" s="46"/>
      <c r="H39" s="45" t="e">
        <f t="shared" si="6"/>
        <v>#VALUE!</v>
      </c>
      <c r="K39" s="83" t="s">
        <v>147</v>
      </c>
      <c r="L39" s="90">
        <v>355</v>
      </c>
      <c r="M39" s="82"/>
      <c r="N39" s="82"/>
    </row>
    <row r="40" spans="1:14" ht="15" thickBot="1">
      <c r="A40" s="40">
        <v>9</v>
      </c>
      <c r="B40" s="41" t="s">
        <v>66</v>
      </c>
      <c r="C40" s="42" t="s">
        <v>66</v>
      </c>
      <c r="D40" s="43" t="e">
        <f t="shared" si="7"/>
        <v>#VALUE!</v>
      </c>
      <c r="E40" s="44">
        <v>2</v>
      </c>
      <c r="F40" s="94" t="e">
        <f t="shared" si="5"/>
        <v>#VALUE!</v>
      </c>
      <c r="G40" s="46"/>
      <c r="H40" s="45" t="e">
        <f t="shared" si="6"/>
        <v>#VALUE!</v>
      </c>
      <c r="K40" s="83" t="s">
        <v>253</v>
      </c>
      <c r="L40" s="90">
        <v>10</v>
      </c>
      <c r="M40" s="82"/>
      <c r="N40" s="82"/>
    </row>
    <row r="41" spans="1:14" ht="15" thickBot="1">
      <c r="A41" s="40">
        <v>10</v>
      </c>
      <c r="B41" s="41" t="s">
        <v>66</v>
      </c>
      <c r="C41" s="42" t="s">
        <v>66</v>
      </c>
      <c r="D41" s="43" t="e">
        <f t="shared" si="7"/>
        <v>#VALUE!</v>
      </c>
      <c r="E41" s="44">
        <v>2</v>
      </c>
      <c r="F41" s="94" t="e">
        <f t="shared" si="5"/>
        <v>#VALUE!</v>
      </c>
      <c r="G41" s="46"/>
      <c r="H41" s="45" t="e">
        <f t="shared" si="6"/>
        <v>#VALUE!</v>
      </c>
      <c r="K41" s="83" t="s">
        <v>254</v>
      </c>
      <c r="L41" s="90">
        <v>50</v>
      </c>
      <c r="M41" s="82"/>
      <c r="N41" s="82"/>
    </row>
    <row r="42" spans="1:14" ht="15" thickBot="1">
      <c r="A42" s="40">
        <v>11</v>
      </c>
      <c r="B42" s="41" t="s">
        <v>66</v>
      </c>
      <c r="C42" s="42" t="s">
        <v>66</v>
      </c>
      <c r="D42" s="43" t="e">
        <f t="shared" si="7"/>
        <v>#VALUE!</v>
      </c>
      <c r="E42" s="44">
        <v>2</v>
      </c>
      <c r="F42" s="94" t="e">
        <f t="shared" si="5"/>
        <v>#VALUE!</v>
      </c>
      <c r="G42" s="46"/>
      <c r="H42" s="45" t="e">
        <f t="shared" si="6"/>
        <v>#VALUE!</v>
      </c>
      <c r="K42" s="83" t="s">
        <v>255</v>
      </c>
      <c r="L42" s="90">
        <v>2</v>
      </c>
      <c r="M42" s="82"/>
      <c r="N42" s="82"/>
    </row>
    <row r="43" spans="1:14" ht="15" thickBot="1">
      <c r="A43" s="40">
        <v>12</v>
      </c>
      <c r="B43" s="41" t="s">
        <v>66</v>
      </c>
      <c r="C43" s="42" t="s">
        <v>66</v>
      </c>
      <c r="D43" s="43" t="e">
        <f t="shared" si="7"/>
        <v>#VALUE!</v>
      </c>
      <c r="E43" s="44">
        <v>2</v>
      </c>
      <c r="F43" s="94" t="e">
        <f t="shared" si="5"/>
        <v>#VALUE!</v>
      </c>
      <c r="G43" s="46"/>
      <c r="H43" s="45" t="e">
        <f t="shared" si="6"/>
        <v>#VALUE!</v>
      </c>
      <c r="K43" s="83" t="s">
        <v>256</v>
      </c>
      <c r="L43" s="90">
        <v>20</v>
      </c>
      <c r="M43" s="82"/>
      <c r="N43" s="82"/>
    </row>
    <row r="44" spans="1:14" ht="15" thickBot="1">
      <c r="A44" s="40">
        <v>13</v>
      </c>
      <c r="B44" s="41" t="s">
        <v>66</v>
      </c>
      <c r="C44" s="42" t="s">
        <v>66</v>
      </c>
      <c r="D44" s="43" t="e">
        <f t="shared" si="7"/>
        <v>#VALUE!</v>
      </c>
      <c r="E44" s="44">
        <v>2</v>
      </c>
      <c r="F44" s="94" t="e">
        <f t="shared" si="5"/>
        <v>#VALUE!</v>
      </c>
      <c r="G44" s="46"/>
      <c r="H44" s="45" t="e">
        <f t="shared" si="6"/>
        <v>#VALUE!</v>
      </c>
      <c r="K44" s="83" t="s">
        <v>272</v>
      </c>
      <c r="L44" s="90">
        <v>0.6</v>
      </c>
      <c r="M44" s="82"/>
      <c r="N44" s="82"/>
    </row>
    <row r="45" spans="1:14" ht="15" thickBot="1">
      <c r="A45" s="40">
        <v>14</v>
      </c>
      <c r="B45" s="41" t="s">
        <v>66</v>
      </c>
      <c r="C45" s="42" t="s">
        <v>66</v>
      </c>
      <c r="D45" s="43" t="e">
        <f t="shared" si="7"/>
        <v>#VALUE!</v>
      </c>
      <c r="E45" s="44">
        <v>2</v>
      </c>
      <c r="F45" s="94" t="e">
        <f t="shared" si="5"/>
        <v>#VALUE!</v>
      </c>
      <c r="G45" s="46"/>
      <c r="H45" s="45" t="e">
        <f t="shared" si="6"/>
        <v>#VALUE!</v>
      </c>
      <c r="K45" s="83" t="s">
        <v>273</v>
      </c>
      <c r="L45" s="90">
        <v>5000</v>
      </c>
      <c r="M45" s="82"/>
      <c r="N45" s="82"/>
    </row>
    <row r="46" spans="1:14" ht="15" thickBot="1">
      <c r="A46" s="40">
        <v>15</v>
      </c>
      <c r="B46" s="41" t="s">
        <v>66</v>
      </c>
      <c r="C46" s="42" t="s">
        <v>66</v>
      </c>
      <c r="D46" s="43" t="e">
        <f t="shared" si="7"/>
        <v>#VALUE!</v>
      </c>
      <c r="E46" s="44">
        <v>2</v>
      </c>
      <c r="F46" s="94" t="e">
        <f t="shared" si="5"/>
        <v>#VALUE!</v>
      </c>
      <c r="G46" s="46"/>
      <c r="H46" s="45" t="e">
        <f t="shared" si="6"/>
        <v>#VALUE!</v>
      </c>
      <c r="K46" s="83" t="s">
        <v>274</v>
      </c>
      <c r="L46" s="119">
        <v>5000</v>
      </c>
      <c r="M46" s="87"/>
      <c r="N46" s="86"/>
    </row>
    <row r="47" spans="1:14" ht="15" thickBot="1">
      <c r="A47" s="40">
        <v>16</v>
      </c>
      <c r="B47" s="41" t="s">
        <v>66</v>
      </c>
      <c r="C47" s="42" t="s">
        <v>66</v>
      </c>
      <c r="D47" s="43" t="e">
        <f t="shared" si="7"/>
        <v>#VALUE!</v>
      </c>
      <c r="E47" s="44">
        <v>2</v>
      </c>
      <c r="F47" s="94" t="e">
        <f t="shared" si="5"/>
        <v>#VALUE!</v>
      </c>
      <c r="G47" s="46"/>
      <c r="H47" s="45" t="e">
        <f t="shared" si="6"/>
        <v>#VALUE!</v>
      </c>
      <c r="K47" s="83" t="s">
        <v>263</v>
      </c>
      <c r="L47" s="82"/>
      <c r="M47" s="120">
        <f>((L39*L40*L41*L43)/1000)*L44</f>
        <v>2130</v>
      </c>
      <c r="N47" s="88">
        <f>M47*L42</f>
        <v>4260</v>
      </c>
    </row>
    <row r="48" spans="1:14" ht="15" thickBot="1">
      <c r="A48" s="40">
        <v>17</v>
      </c>
      <c r="B48" s="41" t="s">
        <v>66</v>
      </c>
      <c r="C48" s="42" t="s">
        <v>66</v>
      </c>
      <c r="D48" s="43" t="e">
        <f t="shared" si="7"/>
        <v>#VALUE!</v>
      </c>
      <c r="E48" s="44">
        <v>2</v>
      </c>
      <c r="F48" s="94" t="e">
        <f t="shared" si="5"/>
        <v>#VALUE!</v>
      </c>
      <c r="G48" s="46"/>
      <c r="H48" s="45" t="e">
        <f t="shared" si="6"/>
        <v>#VALUE!</v>
      </c>
      <c r="K48" s="84" t="s">
        <v>275</v>
      </c>
      <c r="L48" s="82"/>
      <c r="M48" s="87"/>
      <c r="N48" s="121">
        <f>(L45+L46)/N47</f>
        <v>2.347417840375587</v>
      </c>
    </row>
    <row r="49" spans="1:14" ht="15" thickBot="1">
      <c r="A49" s="40">
        <v>18</v>
      </c>
      <c r="B49" s="41" t="s">
        <v>66</v>
      </c>
      <c r="C49" s="42" t="s">
        <v>66</v>
      </c>
      <c r="D49" s="43" t="e">
        <f t="shared" si="7"/>
        <v>#VALUE!</v>
      </c>
      <c r="E49" s="44">
        <v>2</v>
      </c>
      <c r="F49" s="94" t="e">
        <f t="shared" si="5"/>
        <v>#VALUE!</v>
      </c>
      <c r="G49" s="46"/>
      <c r="H49" s="45" t="e">
        <f t="shared" si="6"/>
        <v>#VALUE!</v>
      </c>
      <c r="K49" s="84" t="s">
        <v>276</v>
      </c>
      <c r="L49" s="82"/>
      <c r="M49" s="87"/>
      <c r="N49" s="121">
        <f>N47*10-L45-L46</f>
        <v>32600</v>
      </c>
    </row>
    <row r="50" spans="1:14" ht="15" thickBot="1">
      <c r="A50" s="40">
        <v>19</v>
      </c>
      <c r="B50" s="41" t="s">
        <v>66</v>
      </c>
      <c r="C50" s="42" t="s">
        <v>66</v>
      </c>
      <c r="D50" s="43" t="e">
        <f t="shared" si="7"/>
        <v>#VALUE!</v>
      </c>
      <c r="E50" s="44">
        <v>2</v>
      </c>
      <c r="F50" s="94" t="e">
        <f t="shared" si="5"/>
        <v>#VALUE!</v>
      </c>
      <c r="G50" s="46"/>
      <c r="H50" s="45" t="e">
        <f t="shared" si="6"/>
        <v>#VALUE!</v>
      </c>
    </row>
    <row r="51" spans="1:14" ht="15" thickBot="1">
      <c r="A51" s="40">
        <v>20</v>
      </c>
      <c r="B51" s="41"/>
      <c r="C51" s="42"/>
      <c r="D51" s="43" t="e">
        <f>C51-C50</f>
        <v>#VALUE!</v>
      </c>
      <c r="E51" s="44">
        <v>2</v>
      </c>
      <c r="F51" s="94" t="e">
        <f t="shared" si="5"/>
        <v>#VALUE!</v>
      </c>
      <c r="G51" s="46"/>
      <c r="H51" s="45" t="e">
        <f t="shared" si="6"/>
        <v>#VALUE!</v>
      </c>
    </row>
    <row r="52" spans="1:14">
      <c r="A52" s="40" t="s">
        <v>138</v>
      </c>
      <c r="B52" s="47" t="s">
        <v>66</v>
      </c>
      <c r="C52" s="48" t="s">
        <v>66</v>
      </c>
      <c r="D52" s="43" t="e">
        <f>SUM(D32:D51)</f>
        <v>#VALUE!</v>
      </c>
      <c r="E52" s="49"/>
      <c r="F52" s="94" t="e">
        <f>AVERAGE(F32:F50)</f>
        <v>#VALUE!</v>
      </c>
      <c r="G52" s="50" t="e">
        <f>AVERAGE(G32:G51)</f>
        <v>#DIV/0!</v>
      </c>
      <c r="H52" s="45"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sheetPr>
    <tabColor rgb="FF0070C0"/>
  </sheetPr>
  <dimension ref="A1:F24"/>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c r="A1" s="17" t="s">
        <v>139</v>
      </c>
      <c r="B1" s="11" t="s">
        <v>165</v>
      </c>
      <c r="C1" s="65">
        <v>40909</v>
      </c>
      <c r="D1" s="10"/>
      <c r="E1" s="63"/>
      <c r="F1" s="10"/>
    </row>
    <row r="2" spans="1:6" ht="16.8">
      <c r="A2" s="51"/>
      <c r="B2" s="51" t="s">
        <v>121</v>
      </c>
      <c r="C2" s="51" t="s">
        <v>162</v>
      </c>
      <c r="D2" s="51" t="s">
        <v>163</v>
      </c>
      <c r="E2" s="51" t="s">
        <v>124</v>
      </c>
      <c r="F2" s="51" t="s">
        <v>164</v>
      </c>
    </row>
    <row r="3" spans="1:6">
      <c r="A3" s="18">
        <v>0</v>
      </c>
      <c r="B3" s="19">
        <v>40909</v>
      </c>
      <c r="C3" s="20">
        <v>12000</v>
      </c>
      <c r="D3" s="20">
        <v>155000</v>
      </c>
      <c r="E3" s="20">
        <v>30</v>
      </c>
      <c r="F3" s="66">
        <f>C3/D3</f>
        <v>7.7419354838709681E-2</v>
      </c>
    </row>
    <row r="4" spans="1:6">
      <c r="A4" s="18">
        <v>0</v>
      </c>
      <c r="B4" s="19">
        <v>40969</v>
      </c>
      <c r="C4" s="20">
        <v>15000</v>
      </c>
      <c r="D4" s="20">
        <v>300000</v>
      </c>
      <c r="E4" s="20">
        <f>B4-B3</f>
        <v>60</v>
      </c>
      <c r="F4" s="66">
        <f>C4/D4</f>
        <v>0.05</v>
      </c>
    </row>
    <row r="5" spans="1:6">
      <c r="A5" s="22">
        <v>1</v>
      </c>
      <c r="B5" s="23"/>
      <c r="C5" s="24"/>
      <c r="D5" s="64"/>
      <c r="E5" s="26">
        <f>B5-C1</f>
        <v>-40909</v>
      </c>
      <c r="F5" s="67" t="e">
        <f>C5/D5</f>
        <v>#DIV/0!</v>
      </c>
    </row>
    <row r="6" spans="1:6">
      <c r="A6" s="22">
        <v>2</v>
      </c>
      <c r="B6" s="23"/>
      <c r="C6" s="24"/>
      <c r="D6" s="64"/>
      <c r="E6" s="26">
        <f>B6-B5</f>
        <v>0</v>
      </c>
      <c r="F6" s="67" t="e">
        <f t="shared" ref="F6:F23" si="0">C6/D6</f>
        <v>#DIV/0!</v>
      </c>
    </row>
    <row r="7" spans="1:6">
      <c r="A7" s="22">
        <v>3</v>
      </c>
      <c r="B7" s="23" t="s">
        <v>66</v>
      </c>
      <c r="C7" s="24" t="s">
        <v>66</v>
      </c>
      <c r="D7" s="64"/>
      <c r="E7" s="26" t="e">
        <f t="shared" ref="E7:E23" si="1">B7-B6</f>
        <v>#VALUE!</v>
      </c>
      <c r="F7" s="67" t="e">
        <f t="shared" si="0"/>
        <v>#VALUE!</v>
      </c>
    </row>
    <row r="8" spans="1:6">
      <c r="A8" s="22">
        <v>4</v>
      </c>
      <c r="B8" s="23" t="s">
        <v>66</v>
      </c>
      <c r="C8" s="24" t="s">
        <v>66</v>
      </c>
      <c r="D8" s="64"/>
      <c r="E8" s="26" t="e">
        <f t="shared" si="1"/>
        <v>#VALUE!</v>
      </c>
      <c r="F8" s="67" t="e">
        <f t="shared" si="0"/>
        <v>#VALUE!</v>
      </c>
    </row>
    <row r="9" spans="1:6">
      <c r="A9" s="22">
        <v>5</v>
      </c>
      <c r="B9" s="23" t="s">
        <v>66</v>
      </c>
      <c r="C9" s="24" t="s">
        <v>66</v>
      </c>
      <c r="D9" s="64"/>
      <c r="E9" s="26" t="e">
        <f t="shared" si="1"/>
        <v>#VALUE!</v>
      </c>
      <c r="F9" s="67" t="e">
        <f t="shared" si="0"/>
        <v>#VALUE!</v>
      </c>
    </row>
    <row r="10" spans="1:6">
      <c r="A10" s="22">
        <v>6</v>
      </c>
      <c r="B10" s="23" t="s">
        <v>66</v>
      </c>
      <c r="C10" s="24" t="s">
        <v>66</v>
      </c>
      <c r="D10" s="64"/>
      <c r="E10" s="26" t="e">
        <f t="shared" si="1"/>
        <v>#VALUE!</v>
      </c>
      <c r="F10" s="67" t="e">
        <f t="shared" si="0"/>
        <v>#VALUE!</v>
      </c>
    </row>
    <row r="11" spans="1:6">
      <c r="A11" s="22">
        <v>7</v>
      </c>
      <c r="B11" s="23" t="s">
        <v>66</v>
      </c>
      <c r="C11" s="24" t="s">
        <v>66</v>
      </c>
      <c r="D11" s="64"/>
      <c r="E11" s="26" t="e">
        <f t="shared" si="1"/>
        <v>#VALUE!</v>
      </c>
      <c r="F11" s="67" t="e">
        <f t="shared" si="0"/>
        <v>#VALUE!</v>
      </c>
    </row>
    <row r="12" spans="1:6">
      <c r="A12" s="22">
        <v>8</v>
      </c>
      <c r="B12" s="23" t="s">
        <v>66</v>
      </c>
      <c r="C12" s="24" t="s">
        <v>66</v>
      </c>
      <c r="D12" s="64"/>
      <c r="E12" s="26" t="e">
        <f t="shared" si="1"/>
        <v>#VALUE!</v>
      </c>
      <c r="F12" s="67" t="e">
        <f t="shared" si="0"/>
        <v>#VALUE!</v>
      </c>
    </row>
    <row r="13" spans="1:6">
      <c r="A13" s="22">
        <v>9</v>
      </c>
      <c r="B13" s="23" t="s">
        <v>66</v>
      </c>
      <c r="C13" s="24" t="s">
        <v>66</v>
      </c>
      <c r="D13" s="64"/>
      <c r="E13" s="26" t="e">
        <f t="shared" si="1"/>
        <v>#VALUE!</v>
      </c>
      <c r="F13" s="67" t="e">
        <f t="shared" si="0"/>
        <v>#VALUE!</v>
      </c>
    </row>
    <row r="14" spans="1:6">
      <c r="A14" s="22">
        <v>10</v>
      </c>
      <c r="B14" s="23" t="s">
        <v>66</v>
      </c>
      <c r="C14" s="24" t="s">
        <v>66</v>
      </c>
      <c r="D14" s="64"/>
      <c r="E14" s="26" t="e">
        <f t="shared" si="1"/>
        <v>#VALUE!</v>
      </c>
      <c r="F14" s="67" t="e">
        <f t="shared" si="0"/>
        <v>#VALUE!</v>
      </c>
    </row>
    <row r="15" spans="1:6">
      <c r="A15" s="22">
        <v>11</v>
      </c>
      <c r="B15" s="23" t="s">
        <v>66</v>
      </c>
      <c r="C15" s="24" t="s">
        <v>66</v>
      </c>
      <c r="D15" s="64"/>
      <c r="E15" s="26" t="e">
        <f t="shared" si="1"/>
        <v>#VALUE!</v>
      </c>
      <c r="F15" s="67" t="e">
        <f t="shared" si="0"/>
        <v>#VALUE!</v>
      </c>
    </row>
    <row r="16" spans="1:6">
      <c r="A16" s="22">
        <v>13</v>
      </c>
      <c r="B16" s="23" t="s">
        <v>66</v>
      </c>
      <c r="C16" s="24" t="s">
        <v>66</v>
      </c>
      <c r="D16" s="64"/>
      <c r="E16" s="26" t="e">
        <f t="shared" si="1"/>
        <v>#VALUE!</v>
      </c>
      <c r="F16" s="67" t="e">
        <f t="shared" si="0"/>
        <v>#VALUE!</v>
      </c>
    </row>
    <row r="17" spans="1:6">
      <c r="A17" s="22">
        <v>14</v>
      </c>
      <c r="B17" s="23" t="s">
        <v>66</v>
      </c>
      <c r="C17" s="24" t="s">
        <v>66</v>
      </c>
      <c r="D17" s="64"/>
      <c r="E17" s="26" t="e">
        <f t="shared" si="1"/>
        <v>#VALUE!</v>
      </c>
      <c r="F17" s="67" t="e">
        <f t="shared" si="0"/>
        <v>#VALUE!</v>
      </c>
    </row>
    <row r="18" spans="1:6">
      <c r="A18" s="22">
        <v>15</v>
      </c>
      <c r="B18" s="23" t="s">
        <v>66</v>
      </c>
      <c r="C18" s="24" t="s">
        <v>66</v>
      </c>
      <c r="D18" s="64"/>
      <c r="E18" s="26" t="e">
        <f t="shared" si="1"/>
        <v>#VALUE!</v>
      </c>
      <c r="F18" s="67" t="e">
        <f t="shared" si="0"/>
        <v>#VALUE!</v>
      </c>
    </row>
    <row r="19" spans="1:6">
      <c r="A19" s="22">
        <v>16</v>
      </c>
      <c r="B19" s="23" t="s">
        <v>66</v>
      </c>
      <c r="C19" s="24" t="s">
        <v>66</v>
      </c>
      <c r="D19" s="64"/>
      <c r="E19" s="26" t="e">
        <f t="shared" si="1"/>
        <v>#VALUE!</v>
      </c>
      <c r="F19" s="67" t="e">
        <f t="shared" si="0"/>
        <v>#VALUE!</v>
      </c>
    </row>
    <row r="20" spans="1:6">
      <c r="A20" s="22">
        <v>17</v>
      </c>
      <c r="B20" s="23" t="s">
        <v>66</v>
      </c>
      <c r="C20" s="24" t="s">
        <v>66</v>
      </c>
      <c r="D20" s="64"/>
      <c r="E20" s="26" t="e">
        <f t="shared" si="1"/>
        <v>#VALUE!</v>
      </c>
      <c r="F20" s="67" t="e">
        <f t="shared" si="0"/>
        <v>#VALUE!</v>
      </c>
    </row>
    <row r="21" spans="1:6">
      <c r="A21" s="22">
        <v>18</v>
      </c>
      <c r="B21" s="23" t="s">
        <v>66</v>
      </c>
      <c r="C21" s="24" t="s">
        <v>66</v>
      </c>
      <c r="D21" s="64"/>
      <c r="E21" s="26" t="e">
        <f t="shared" si="1"/>
        <v>#VALUE!</v>
      </c>
      <c r="F21" s="67" t="e">
        <f t="shared" si="0"/>
        <v>#VALUE!</v>
      </c>
    </row>
    <row r="22" spans="1:6">
      <c r="A22" s="22">
        <v>19</v>
      </c>
      <c r="B22" s="23" t="s">
        <v>66</v>
      </c>
      <c r="C22" s="24" t="s">
        <v>66</v>
      </c>
      <c r="D22" s="64"/>
      <c r="E22" s="26" t="e">
        <f t="shared" si="1"/>
        <v>#VALUE!</v>
      </c>
      <c r="F22" s="67" t="e">
        <f t="shared" si="0"/>
        <v>#VALUE!</v>
      </c>
    </row>
    <row r="23" spans="1:6">
      <c r="A23" s="22">
        <v>20</v>
      </c>
      <c r="B23" s="23" t="s">
        <v>66</v>
      </c>
      <c r="C23" s="24" t="s">
        <v>66</v>
      </c>
      <c r="D23" s="64"/>
      <c r="E23" s="26" t="e">
        <f t="shared" si="1"/>
        <v>#VALUE!</v>
      </c>
      <c r="F23" s="67" t="e">
        <f t="shared" si="0"/>
        <v>#VALUE!</v>
      </c>
    </row>
    <row r="24" spans="1:6">
      <c r="A24" s="22"/>
      <c r="B24" s="23"/>
      <c r="C24" s="24"/>
      <c r="D24" s="64"/>
      <c r="E24" s="26"/>
      <c r="F24" s="26"/>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A. Virksomhedsdata</vt:lpstr>
      <vt:lpstr>B. Kriterier</vt:lpstr>
      <vt:lpstr>C. Introduktion</vt:lpstr>
      <vt:lpstr>1.Miljøledelse</vt:lpstr>
      <vt:lpstr>4.Vandforbrug</vt:lpstr>
      <vt:lpstr>5. Rengøring</vt:lpstr>
      <vt:lpstr>6.Affaldsplan</vt:lpstr>
      <vt:lpstr>7.Energiforbrug</vt:lpstr>
      <vt:lpstr>8. Økologiprocent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2016-11-30T13:20:44Z</dcterms:modified>
</cp:coreProperties>
</file>