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L:\Politik og Konkurrencer\3. Green Key\3.2.1. År\2020\Kriterier\Rev-kriterier\"/>
    </mc:Choice>
  </mc:AlternateContent>
  <xr:revisionPtr revIDLastSave="0" documentId="8_{21D3CB0C-0880-4F62-92C7-2C928F1A87D8}" xr6:coauthVersionLast="45" xr6:coauthVersionMax="45" xr10:uidLastSave="{00000000-0000-0000-0000-000000000000}"/>
  <bookViews>
    <workbookView xWindow="760" yWindow="760" windowWidth="14400" windowHeight="7350" firstSheet="1" activeTab="5" xr2:uid="{00000000-000D-0000-FFFF-FFFF00000000}"/>
  </bookViews>
  <sheets>
    <sheet name="A. Virksomhedsdata" sheetId="1" r:id="rId1"/>
    <sheet name="B. Kriterier" sheetId="11" r:id="rId2"/>
    <sheet name="C. Introduktion" sheetId="8" r:id="rId3"/>
    <sheet name="1.Miljøledelse" sheetId="3" r:id="rId4"/>
    <sheet name="4.Vandforbrug" sheetId="4" r:id="rId5"/>
    <sheet name="5. Rengøring" sheetId="9" r:id="rId6"/>
    <sheet name="6.Affaldsplan" sheetId="6" r:id="rId7"/>
    <sheet name="7.Energiforbrug" sheetId="5" r:id="rId8"/>
    <sheet name="8. Økologiprocent" sheetId="7" r:id="rId9"/>
    <sheet name="Ark1" sheetId="12" r:id="rId10"/>
  </sheets>
  <definedNames>
    <definedName name="_xlnm._FilterDatabase" localSheetId="1" hidden="1">'B. Kriterier'!$A$1:$J$176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71" i="11" l="1"/>
  <c r="G172" i="11" s="1"/>
  <c r="G161" i="11"/>
  <c r="I161" i="11" s="1"/>
  <c r="G1" i="11"/>
  <c r="I1" i="11" s="1"/>
  <c r="G146" i="11"/>
  <c r="G139" i="11"/>
  <c r="G136" i="11"/>
  <c r="G122" i="11"/>
  <c r="G82" i="11"/>
  <c r="G65" i="11"/>
  <c r="G52" i="11"/>
  <c r="G25" i="11"/>
  <c r="G15" i="11"/>
  <c r="G10" i="11"/>
  <c r="I10" i="11" l="1"/>
  <c r="I15" i="11"/>
  <c r="I25" i="11"/>
  <c r="I52" i="11"/>
  <c r="I65" i="11"/>
  <c r="I82" i="11"/>
  <c r="I122" i="11"/>
  <c r="I136" i="11"/>
  <c r="I139" i="11"/>
  <c r="I146" i="11"/>
  <c r="M47" i="5" l="1"/>
  <c r="N47" i="5" s="1"/>
  <c r="N33" i="5"/>
  <c r="M32" i="5"/>
  <c r="N32" i="5" s="1"/>
  <c r="N15" i="5"/>
  <c r="M14" i="5"/>
  <c r="N14" i="5" s="1"/>
  <c r="F25" i="6"/>
  <c r="G25" i="6"/>
  <c r="H25" i="6"/>
  <c r="I25" i="6"/>
  <c r="E25" i="6"/>
  <c r="K5" i="6"/>
  <c r="K6" i="6"/>
  <c r="K7" i="6"/>
  <c r="K8" i="6"/>
  <c r="K9" i="6"/>
  <c r="K10" i="6"/>
  <c r="K11" i="6"/>
  <c r="K12" i="6"/>
  <c r="K13" i="6"/>
  <c r="K14" i="6"/>
  <c r="K15" i="6"/>
  <c r="K16" i="6"/>
  <c r="K17" i="6"/>
  <c r="K18" i="6"/>
  <c r="K19" i="6"/>
  <c r="K22" i="6"/>
  <c r="K23" i="6"/>
  <c r="K24" i="6"/>
  <c r="K4" i="6"/>
  <c r="J5" i="6"/>
  <c r="J6" i="6"/>
  <c r="J7" i="6"/>
  <c r="J8" i="6"/>
  <c r="J9" i="6"/>
  <c r="J10" i="6"/>
  <c r="J11" i="6"/>
  <c r="J12" i="6"/>
  <c r="J13" i="6"/>
  <c r="J14" i="6"/>
  <c r="J15" i="6"/>
  <c r="J16" i="6"/>
  <c r="J17" i="6"/>
  <c r="J18" i="6"/>
  <c r="J19" i="6"/>
  <c r="J22" i="6"/>
  <c r="J23" i="6"/>
  <c r="J24" i="6"/>
  <c r="J4" i="6"/>
  <c r="H3" i="5"/>
  <c r="I3" i="5" s="1"/>
  <c r="G3" i="5"/>
  <c r="L82" i="4"/>
  <c r="M82" i="4" s="1"/>
  <c r="L81" i="4"/>
  <c r="L66" i="4"/>
  <c r="M66" i="4" s="1"/>
  <c r="L65" i="4"/>
  <c r="L67" i="4" s="1"/>
  <c r="L69" i="4" s="1"/>
  <c r="L49" i="4"/>
  <c r="M49" i="4" s="1"/>
  <c r="L48" i="4"/>
  <c r="M48" i="4" s="1"/>
  <c r="M29" i="4"/>
  <c r="L29" i="4"/>
  <c r="L28" i="4"/>
  <c r="M28" i="4" s="1"/>
  <c r="L13" i="4"/>
  <c r="M13" i="4" s="1"/>
  <c r="L12" i="4"/>
  <c r="M12" i="4" s="1"/>
  <c r="N16" i="5" l="1"/>
  <c r="N17" i="5" s="1"/>
  <c r="K25" i="6"/>
  <c r="J25" i="6"/>
  <c r="N34" i="5"/>
  <c r="N35" i="5" s="1"/>
  <c r="L83" i="4"/>
  <c r="L85" i="4" s="1"/>
  <c r="N48" i="5"/>
  <c r="N49" i="5"/>
  <c r="M34" i="5"/>
  <c r="M16" i="5"/>
  <c r="L50" i="4"/>
  <c r="L52" i="4" s="1"/>
  <c r="L53" i="4" s="1"/>
  <c r="M65" i="4"/>
  <c r="M67" i="4" s="1"/>
  <c r="M68" i="4" s="1"/>
  <c r="M81" i="4"/>
  <c r="M83" i="4" s="1"/>
  <c r="M84" i="4" s="1"/>
  <c r="M50" i="4"/>
  <c r="M30" i="4"/>
  <c r="M32" i="4" s="1"/>
  <c r="L30" i="4"/>
  <c r="L32" i="4" s="1"/>
  <c r="M14" i="4"/>
  <c r="M16" i="4" s="1"/>
  <c r="L14" i="4"/>
  <c r="L16" i="4" s="1"/>
  <c r="E4" i="7"/>
  <c r="F4" i="7"/>
  <c r="F3" i="7"/>
  <c r="F6" i="7"/>
  <c r="F7" i="7"/>
  <c r="F8" i="7"/>
  <c r="F9" i="7"/>
  <c r="F10" i="7"/>
  <c r="F11" i="7"/>
  <c r="F12" i="7"/>
  <c r="F13" i="7"/>
  <c r="F14" i="7"/>
  <c r="F15" i="7"/>
  <c r="F16" i="7"/>
  <c r="F17" i="7"/>
  <c r="F18" i="7"/>
  <c r="F19" i="7"/>
  <c r="F20" i="7"/>
  <c r="F21" i="7"/>
  <c r="F22" i="7"/>
  <c r="F23" i="7"/>
  <c r="F5" i="7"/>
  <c r="E7" i="7"/>
  <c r="E8" i="7"/>
  <c r="E9" i="7"/>
  <c r="E10" i="7"/>
  <c r="E11" i="7"/>
  <c r="E12" i="7"/>
  <c r="E13" i="7"/>
  <c r="E14" i="7"/>
  <c r="E15" i="7"/>
  <c r="E16" i="7"/>
  <c r="E17" i="7"/>
  <c r="E18" i="7"/>
  <c r="E19" i="7"/>
  <c r="E20" i="7"/>
  <c r="E21" i="7"/>
  <c r="E22" i="7"/>
  <c r="E23" i="7"/>
  <c r="E6" i="7"/>
  <c r="E5" i="7"/>
  <c r="G52" i="5"/>
  <c r="D51" i="5"/>
  <c r="F51" i="5" s="1"/>
  <c r="H51" i="5" s="1"/>
  <c r="D50" i="5"/>
  <c r="F50" i="5" s="1"/>
  <c r="H50" i="5" s="1"/>
  <c r="D49" i="5"/>
  <c r="F49" i="5" s="1"/>
  <c r="H49" i="5" s="1"/>
  <c r="D48" i="5"/>
  <c r="F48" i="5" s="1"/>
  <c r="H48" i="5" s="1"/>
  <c r="D47" i="5"/>
  <c r="F47" i="5" s="1"/>
  <c r="H47" i="5" s="1"/>
  <c r="D46" i="5"/>
  <c r="F46" i="5" s="1"/>
  <c r="H46" i="5" s="1"/>
  <c r="D45" i="5"/>
  <c r="F45" i="5" s="1"/>
  <c r="H45" i="5" s="1"/>
  <c r="D44" i="5"/>
  <c r="F44" i="5" s="1"/>
  <c r="H44" i="5" s="1"/>
  <c r="D43" i="5"/>
  <c r="F43" i="5" s="1"/>
  <c r="H43" i="5" s="1"/>
  <c r="D42" i="5"/>
  <c r="F42" i="5" s="1"/>
  <c r="H42" i="5" s="1"/>
  <c r="D41" i="5"/>
  <c r="F41" i="5" s="1"/>
  <c r="H41" i="5" s="1"/>
  <c r="D40" i="5"/>
  <c r="F40" i="5" s="1"/>
  <c r="H40" i="5" s="1"/>
  <c r="D39" i="5"/>
  <c r="F39" i="5" s="1"/>
  <c r="H39" i="5" s="1"/>
  <c r="D38" i="5"/>
  <c r="F38" i="5" s="1"/>
  <c r="H38" i="5" s="1"/>
  <c r="D37" i="5"/>
  <c r="F37" i="5" s="1"/>
  <c r="H37" i="5" s="1"/>
  <c r="D36" i="5"/>
  <c r="F36" i="5" s="1"/>
  <c r="H36" i="5" s="1"/>
  <c r="D35" i="5"/>
  <c r="F35" i="5" s="1"/>
  <c r="H35" i="5" s="1"/>
  <c r="D34" i="5"/>
  <c r="F34" i="5" s="1"/>
  <c r="H34" i="5" s="1"/>
  <c r="D33" i="5"/>
  <c r="F33" i="5" s="1"/>
  <c r="H33" i="5" s="1"/>
  <c r="H52" i="5" s="1"/>
  <c r="D32" i="5"/>
  <c r="F31" i="5"/>
  <c r="H31" i="5" s="1"/>
  <c r="F30" i="5"/>
  <c r="H30" i="5" s="1"/>
  <c r="E24" i="5"/>
  <c r="D24" i="5"/>
  <c r="E23" i="5"/>
  <c r="D23" i="5"/>
  <c r="E22" i="5"/>
  <c r="D22" i="5"/>
  <c r="E21" i="5"/>
  <c r="D21" i="5"/>
  <c r="E20" i="5"/>
  <c r="D20" i="5"/>
  <c r="E19" i="5"/>
  <c r="D19" i="5"/>
  <c r="E18" i="5"/>
  <c r="D18" i="5"/>
  <c r="E17" i="5"/>
  <c r="D17" i="5"/>
  <c r="E16" i="5"/>
  <c r="D16" i="5"/>
  <c r="E15" i="5"/>
  <c r="D15" i="5"/>
  <c r="E14" i="5"/>
  <c r="D14" i="5"/>
  <c r="E13" i="5"/>
  <c r="D13" i="5"/>
  <c r="E12" i="5"/>
  <c r="D12" i="5"/>
  <c r="E11" i="5"/>
  <c r="D11" i="5"/>
  <c r="E10" i="5"/>
  <c r="D10" i="5"/>
  <c r="E9" i="5"/>
  <c r="D9" i="5"/>
  <c r="E8" i="5"/>
  <c r="D8" i="5"/>
  <c r="E7" i="5"/>
  <c r="D7" i="5"/>
  <c r="E6" i="5"/>
  <c r="D6" i="5"/>
  <c r="E4" i="5"/>
  <c r="D4" i="5"/>
  <c r="G62" i="4"/>
  <c r="E62" i="4"/>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D44" i="4"/>
  <c r="F44" i="4" s="1"/>
  <c r="H44" i="4" s="1"/>
  <c r="D43" i="4"/>
  <c r="F43" i="4" s="1"/>
  <c r="H43" i="4" s="1"/>
  <c r="H62" i="4" s="1"/>
  <c r="D42" i="4"/>
  <c r="F42" i="4" s="1"/>
  <c r="D41" i="4"/>
  <c r="F41" i="4" s="1"/>
  <c r="H41" i="4" s="1"/>
  <c r="F40" i="4"/>
  <c r="E24" i="4"/>
  <c r="D24" i="4"/>
  <c r="E23" i="4"/>
  <c r="D23" i="4"/>
  <c r="E22" i="4"/>
  <c r="D22" i="4"/>
  <c r="E21" i="4"/>
  <c r="D21" i="4"/>
  <c r="E20" i="4"/>
  <c r="D20" i="4"/>
  <c r="E19" i="4"/>
  <c r="D19" i="4"/>
  <c r="E18" i="4"/>
  <c r="D18" i="4"/>
  <c r="E17" i="4"/>
  <c r="D17" i="4"/>
  <c r="E16" i="4"/>
  <c r="D16" i="4"/>
  <c r="E15" i="4"/>
  <c r="D15" i="4"/>
  <c r="E14" i="4"/>
  <c r="D14" i="4"/>
  <c r="E13" i="4"/>
  <c r="D13" i="4"/>
  <c r="E12" i="4"/>
  <c r="D12" i="4"/>
  <c r="E11" i="4"/>
  <c r="D11" i="4"/>
  <c r="E10" i="4"/>
  <c r="D10" i="4"/>
  <c r="E9" i="4"/>
  <c r="D9" i="4"/>
  <c r="E8" i="4"/>
  <c r="D8" i="4"/>
  <c r="E7" i="4"/>
  <c r="D7" i="4"/>
  <c r="E6" i="4"/>
  <c r="D6" i="4"/>
  <c r="E4" i="4"/>
  <c r="D4" i="4"/>
  <c r="G3" i="4"/>
  <c r="H3" i="4" s="1"/>
  <c r="F3" i="4"/>
  <c r="H7" i="5" l="1"/>
  <c r="M69" i="4"/>
  <c r="M85" i="4"/>
  <c r="H16" i="5"/>
  <c r="I16" i="5" s="1"/>
  <c r="G16" i="5"/>
  <c r="G4" i="5"/>
  <c r="H4" i="5"/>
  <c r="I4" i="5" s="1"/>
  <c r="G11" i="5"/>
  <c r="H11" i="5"/>
  <c r="I11" i="5" s="1"/>
  <c r="H13" i="5"/>
  <c r="I13" i="5" s="1"/>
  <c r="G13" i="5"/>
  <c r="G15" i="5"/>
  <c r="H15" i="5"/>
  <c r="I15" i="5" s="1"/>
  <c r="G19" i="5"/>
  <c r="H19" i="5"/>
  <c r="I19" i="5" s="1"/>
  <c r="H21" i="5"/>
  <c r="I21" i="5" s="1"/>
  <c r="G21" i="5"/>
  <c r="G23" i="5"/>
  <c r="H23" i="5"/>
  <c r="I23" i="5" s="1"/>
  <c r="H12" i="5"/>
  <c r="I12" i="5" s="1"/>
  <c r="G12" i="5"/>
  <c r="H20" i="5"/>
  <c r="I20" i="5" s="1"/>
  <c r="G20" i="5"/>
  <c r="G22" i="5"/>
  <c r="H22" i="5"/>
  <c r="I22" i="5" s="1"/>
  <c r="H24" i="5"/>
  <c r="I24" i="5" s="1"/>
  <c r="G24" i="5"/>
  <c r="G14" i="5"/>
  <c r="H14" i="5"/>
  <c r="I14" i="5" s="1"/>
  <c r="G10" i="5"/>
  <c r="H10" i="5"/>
  <c r="I10" i="5" s="1"/>
  <c r="G18" i="5"/>
  <c r="H18" i="5"/>
  <c r="I18" i="5" s="1"/>
  <c r="H9" i="5"/>
  <c r="I9" i="5" s="1"/>
  <c r="G9" i="5"/>
  <c r="H17" i="5"/>
  <c r="I17" i="5" s="1"/>
  <c r="G17" i="5"/>
  <c r="H6" i="5"/>
  <c r="I6" i="5" s="1"/>
  <c r="G8" i="5"/>
  <c r="H8" i="5"/>
  <c r="I8" i="5" s="1"/>
  <c r="I7" i="5"/>
  <c r="G7" i="5"/>
  <c r="G6" i="5"/>
  <c r="M52" i="4"/>
  <c r="M53" i="4" s="1"/>
  <c r="M51" i="4"/>
  <c r="M31" i="4"/>
  <c r="M15" i="4"/>
  <c r="D52" i="5"/>
  <c r="F32" i="5"/>
  <c r="F52" i="5" s="1"/>
  <c r="D62" i="4"/>
  <c r="G7" i="4"/>
  <c r="H7" i="4" s="1"/>
  <c r="F15" i="4"/>
  <c r="F62" i="4"/>
  <c r="F8" i="4"/>
  <c r="G10" i="4"/>
  <c r="H10" i="4" s="1"/>
  <c r="F12" i="4"/>
  <c r="H42" i="4"/>
  <c r="G15" i="4"/>
  <c r="H15" i="4" s="1"/>
  <c r="F17" i="4"/>
  <c r="F19" i="4"/>
  <c r="F23" i="4"/>
  <c r="G16" i="4"/>
  <c r="H16" i="4" s="1"/>
  <c r="F24" i="4"/>
  <c r="F7" i="4"/>
  <c r="F11" i="4"/>
  <c r="F20" i="4"/>
  <c r="G8" i="4"/>
  <c r="H8" i="4" s="1"/>
  <c r="G23" i="4"/>
  <c r="H23" i="4" s="1"/>
  <c r="F9" i="4"/>
  <c r="G18" i="4"/>
  <c r="H18" i="4" s="1"/>
  <c r="G6" i="4"/>
  <c r="H6" i="4" s="1"/>
  <c r="G11" i="4"/>
  <c r="H11" i="4" s="1"/>
  <c r="F13" i="4"/>
  <c r="G20" i="4"/>
  <c r="H20" i="4" s="1"/>
  <c r="G22" i="4"/>
  <c r="H22" i="4" s="1"/>
  <c r="F4" i="4"/>
  <c r="G12" i="4"/>
  <c r="H12" i="4" s="1"/>
  <c r="G14" i="4"/>
  <c r="H14" i="4" s="1"/>
  <c r="F16" i="4"/>
  <c r="G19" i="4"/>
  <c r="H19" i="4" s="1"/>
  <c r="F21" i="4"/>
  <c r="G24" i="4"/>
  <c r="H24" i="4" s="1"/>
  <c r="G4" i="4"/>
  <c r="H4" i="4" s="1"/>
  <c r="F6" i="4"/>
  <c r="G9" i="4"/>
  <c r="H9" i="4" s="1"/>
  <c r="F10" i="4"/>
  <c r="G13" i="4"/>
  <c r="H13" i="4" s="1"/>
  <c r="F14" i="4"/>
  <c r="G17" i="4"/>
  <c r="H17" i="4" s="1"/>
  <c r="F18" i="4"/>
  <c r="G21" i="4"/>
  <c r="H21" i="4" s="1"/>
  <c r="F22" i="4"/>
  <c r="H32" i="5" l="1"/>
  <c r="G151" i="11"/>
  <c r="I151" i="11" l="1"/>
  <c r="G171" i="11"/>
  <c r="G173" i="11" l="1"/>
  <c r="I171" i="11"/>
</calcChain>
</file>

<file path=xl/sharedStrings.xml><?xml version="1.0" encoding="utf-8"?>
<sst xmlns="http://schemas.openxmlformats.org/spreadsheetml/2006/main" count="2315" uniqueCount="1039">
  <si>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</si>
  <si>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</si>
  <si>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</si>
  <si>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</si>
  <si>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</si>
  <si>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</si>
  <si>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</si>
  <si>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</si>
  <si>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</si>
  <si>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</si>
  <si>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</si>
  <si>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</si>
  <si>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</si>
  <si>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</si>
  <si>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</si>
  <si>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</si>
  <si>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</si>
  <si>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</si>
  <si>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</si>
  <si>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</si>
  <si>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</si>
  <si>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</si>
  <si>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</si>
  <si>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</si>
  <si>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</si>
  <si>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</si>
  <si>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</si>
  <si>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</si>
  <si>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</si>
  <si>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</si>
  <si>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</si>
  <si>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</si>
  <si>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</si>
  <si>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</si>
  <si>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</si>
  <si>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</si>
  <si>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</si>
  <si>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</si>
  <si>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</si>
  <si>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</si>
  <si>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</si>
  <si>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</si>
  <si>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</si>
  <si>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</si>
  <si>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</si>
  <si>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</si>
  <si>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</si>
  <si>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</si>
  <si>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</si>
  <si>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</si>
  <si>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</si>
  <si>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</si>
  <si>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</si>
  <si>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</si>
  <si>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</si>
  <si>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</si>
  <si>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</si>
  <si>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</si>
  <si>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Virksomhedens ledelse har udpeget en person, som er ansvarlig for miljøarbejdet.</t>
  </si>
  <si>
    <t>Obligatorisk</t>
  </si>
  <si>
    <t>Ja</t>
  </si>
  <si>
    <t>Virksomheden skal med ansøgningen til Green Key indsende planlagte miljømål og handlingsplan herfor.</t>
  </si>
  <si>
    <t>Information</t>
  </si>
  <si>
    <t>Virksomheden opretter og vedligeholder en mappe og/eller intranet med relevant miljø- og dokumentationsmateriale.</t>
  </si>
  <si>
    <t xml:space="preserve">Hvert år skal virksomheden gennemgå kriterierne for Green Key. </t>
  </si>
  <si>
    <t xml:space="preserve">Virksomheden informerer og inddrager relevante samarbejdspartnere i miljøarbejdet. </t>
  </si>
  <si>
    <t>Personaleinddragelse</t>
  </si>
  <si>
    <t>Den miljøansvarlige skal mindst fire gange årligt holde møder med ledelsen og her orienterer om udviklingen på miljøområdet.</t>
  </si>
  <si>
    <t>Virksomheden skal hvert år holde et eller flere motivationsmøder om miljø- og Green Key arbejdet for alle fastansatte – enten samlet eller fordelt på forskellige arbejdsområder.</t>
  </si>
  <si>
    <t>Den miljøansvarlige medarbejder har ansvar for, at personalet løbende involveres i og informeres om initiativer og miljøspørgsmål i relation til Green Key samt om hvordan de gør en forskel.</t>
  </si>
  <si>
    <t>Gæsteinformation</t>
  </si>
  <si>
    <t xml:space="preserve">Der skal være Green Key og miljøinformation i/ved receptionen. </t>
  </si>
  <si>
    <t xml:space="preserve">Der skal være Green Key og miljøinformation på virksomhedens hjemmeside. </t>
  </si>
  <si>
    <t>Personalet skal kunne informere gæsterne om Green Key og virksomhedens miljøindsats.</t>
  </si>
  <si>
    <t>Der skal opsættes synlig information på værelserne omkring gæsteafhængigt håndklædeskift.</t>
  </si>
  <si>
    <t>Vand</t>
  </si>
  <si>
    <t>Virksomheden bør have særskilt vandbimålere - især ved stærkt vandforbrugende installationer.</t>
  </si>
  <si>
    <t xml:space="preserve">Personalet skal løbende holde øje med dryppende vandhaner, utætte wc-cisterner og rør. </t>
  </si>
  <si>
    <t>Utætheder skal repareres med det samme.</t>
  </si>
  <si>
    <t>Alle nye toiletter skal have dobbeltskyl.</t>
  </si>
  <si>
    <t>Alle ofte brugte og centralt placerede offentlige toiletter skal have dobbeltskyl senest 1 år efter tildeling.</t>
  </si>
  <si>
    <t>Urinaler skal have automatisk tidsbegrænsning, sensor, trykknap eller være vandfrie for at undgå unødigt vandspild.</t>
  </si>
  <si>
    <t>Alle virksomhedens urinaler er vandfrie.</t>
  </si>
  <si>
    <t>Vandflowet fra brusere må ikke overstige 9 liter pr. minut.</t>
  </si>
  <si>
    <t xml:space="preserve">Vandflowet for nyindkøbte håndvaskarmaturer overstiger ikke 4 liter pr. minut. </t>
  </si>
  <si>
    <t xml:space="preserve">Vandflowet for offentlige håndvaskarmaturer overstiger ikke 4 liter pr. minut. </t>
  </si>
  <si>
    <t>Vandflowet for værelseshåndvaske overstiger ikke 6 liter pr. minut.</t>
  </si>
  <si>
    <t>Vandflowet fra håndvaskarmaturer på alle værelser overstiger ikke 4 liter pr. minut.</t>
  </si>
  <si>
    <t>Der er sensorer på de ofte brugte og centralt placerede offentlige toiletters håndvaske.</t>
  </si>
  <si>
    <t>Nyindkøbte hætte- og tunnelopvaskemaskiner må maksimalt indtage 3,5 liter vand pr. kurv.</t>
  </si>
  <si>
    <t>Ny traditionel opvaskemaskine skal have Energimærke A.</t>
  </si>
  <si>
    <t>Ved opvaskemaskiner skal der opsættes skiltning om, hvordan den pågældende maskine anvendes, så vand- og energiforbruget minimeres.</t>
  </si>
  <si>
    <t>Regnvand opsamles og anvendes som gråt vand til f.eks. wc-cisterner, vanding og lignende.</t>
  </si>
  <si>
    <t>Vask og rengøring</t>
  </si>
  <si>
    <t>Hvis der anvendes engangspakninger for sæbe/shampoo skiftes de kun ved ny gæst eller når de er næsten færdigbrugte eller genbruges andre steder.</t>
  </si>
  <si>
    <t>Virksomheden bruger dispenser for håndsæbe/shampoo.</t>
  </si>
  <si>
    <t>Virksomheden bruger nedbrydeligt emballage for engangspakninger for håndsæbe/shampoo.</t>
  </si>
  <si>
    <t>Se ovenfor</t>
  </si>
  <si>
    <t>Virksomheden undgår duftspray og parfume i plejeprodukter.</t>
  </si>
  <si>
    <t>90 % af rengøringsprodukttyperne er miljømærkede produkter.</t>
  </si>
  <si>
    <t xml:space="preserve">Rengøringsmidler, vaskemidler, sæbe etc. skal indkøbes, anvendes og doseres, så de påvirker miljøet mindst muligt. </t>
  </si>
  <si>
    <t>Virksomheden har et automatisk doseringssystem for rengøringsmidler.</t>
  </si>
  <si>
    <t>Medarbejdere der står for rengøring og vask skal informeres om korrekt brug og dosering af produkterne.</t>
  </si>
  <si>
    <t>Virksomheden bruger primært fiberklude – gerne miljømærket - til rengøring.</t>
  </si>
  <si>
    <t>Papirhåndklæder og toiletpapir skal være fremstillet af ikke-klorbleget papir eller af miljømærket papir.</t>
  </si>
  <si>
    <t>Affald</t>
  </si>
  <si>
    <t>Der skal opsættes letforståelig kildesorteringsinformation for personalet - gerne med illustrationer og på flere sprog.</t>
  </si>
  <si>
    <t xml:space="preserve">Hvordan kan gæsterne frasortere affald? </t>
  </si>
  <si>
    <t>Virksomheden bruger ikke portionspakker i forbindelse med servering med undtagelse af smørbare mejeriprodukter (smør, ost), chokoladesmør og marmelade.</t>
  </si>
  <si>
    <t xml:space="preserve">Der indkøbes miljømærkede genopladelige batterier, hvor det er muligt. </t>
  </si>
  <si>
    <t>Det indkøbes miljømærkede tonerpatroner til printere m.v., som efter brug sendes til genpåfyldning.</t>
  </si>
  <si>
    <t>Energi</t>
  </si>
  <si>
    <t>Dato for sidste energimærke</t>
  </si>
  <si>
    <t>Bogstav for sidste energimærke</t>
  </si>
  <si>
    <t>Virksomheder skal arbejde målrettet med energisynets og energimærknings forbedringsforslag. Som minimum skal forslag med en tilbagebetalingstid på under 3 år sættes i værk inden 3 år efter rapportens udarbejdelse.</t>
  </si>
  <si>
    <t>Der er installeret CTS-anlæg til styring af varme, belysning og andre særligt energiforbrugende anlæg.</t>
  </si>
  <si>
    <t>1-lags vinduer i opvarmede lokaler skal senest 1 år efter tildeling af Green Key være udstyret med flere lag glas eller lavenergiruder.</t>
  </si>
  <si>
    <t>Varmtvandsrør skal være isoleret.</t>
  </si>
  <si>
    <t>Der opvarmes ikke med direkte virkende elvarme, såsom el-paneler eller el-radiatorer.</t>
  </si>
  <si>
    <t>Virksomheden har automatisk sluk af varme og aircondition ved åbne vinduer.</t>
  </si>
  <si>
    <t>Virksomheden har egen vedvarende energi produktion (solvarmeanlæg, solcelleanlæg, biobrændselsfyr, jordvarme eller vindmølle).</t>
  </si>
  <si>
    <t xml:space="preserve">Ventilationsanlæg, kedler og evt. klimaanlæg rengøres jævnligt og efterses mindst én gang om året. </t>
  </si>
  <si>
    <t>Der skal senest 6 måneder efter tildeling af Green Key være indført styring af ventilation så den nedreguleres/slukkes i fællesarealer og køkken, når disse områder ikke benyttes.</t>
  </si>
  <si>
    <t xml:space="preserve">Obligatorisk </t>
  </si>
  <si>
    <t>Nyindkøbte klimaanlæg (aircondition) eller varmepumper skal have et lavt energiforbrug, og klimaanlæg på under 12 kW skal have energimærke A.</t>
  </si>
  <si>
    <t>Nyindkøbte køleanlæg og varmepumper må ikke indeholde CFC og HCFC.</t>
  </si>
  <si>
    <t>Der er opsat varmeveksler til opvarmning af udeluft til ventilationsanlægget.</t>
  </si>
  <si>
    <t xml:space="preserve">Køle-, fryse og varmeskabe (rum) samt ovne skal være forsynet med intakte tætningslister. </t>
  </si>
  <si>
    <t xml:space="preserve">Køle- og fryseskabe (rum) er forsynet med intakte tætningslister. </t>
  </si>
  <si>
    <t xml:space="preserve">Varmeskabe (rum) samt ovne er forsynet med intakte tætningslister. </t>
  </si>
  <si>
    <t>Nyindkøbte minibarer må ikke have et større energiforbrug end 0,75 kWh/døgn.</t>
  </si>
  <si>
    <t>Køleskabe slukkes, når ferielejligheder og feriehuse i en periode af mindst en uge ikke er udlejede.</t>
  </si>
  <si>
    <t>50 % af virksomhedens belysning er behovsstyret.</t>
  </si>
  <si>
    <t>Der skal være timer på eller behovsstyring af saunaer, dampbad, spa etc.</t>
  </si>
  <si>
    <t>Pc, printer, kopimaskiner mm. har elspareskinne og slukkes i perioder, hvor de ikke bliver brugt.</t>
  </si>
  <si>
    <t>Tv slukkes på ledige værelser, så de ikke står på standby.</t>
  </si>
  <si>
    <t>Fødevarer</t>
  </si>
  <si>
    <t>Rygning og indeklima</t>
  </si>
  <si>
    <t>Dansk rygelovgivning følges.</t>
  </si>
  <si>
    <t>Foretager virksomheden ændringer i indretningen, ombygninger eller større vedligeholdelsesarbejder, skal der under arbejdet tilstræbes størst mulig hensyntagen til miljø og indeklima.</t>
  </si>
  <si>
    <t>Udearealer</t>
  </si>
  <si>
    <t>Kunstvanding med vand fra vandværk må kun ske i tidsrummet fra kl. 18.00 til 07.00.</t>
  </si>
  <si>
    <t xml:space="preserve">Virksomheden bruger salt uden klorid, eller grus til glatførebekæmpelse.  </t>
  </si>
  <si>
    <t>Grønne aktiviteter</t>
  </si>
  <si>
    <t>Hvor det er relevant forefindes informationsmateriale om nærliggende park- og naturområder, henvisninger til en evt. naturvejleder og information om arrangementer.</t>
  </si>
  <si>
    <t>Gæsterne har mulighed for at låne eller leje cykler. Hvis virksomheden ikke har denne service, skal der henvises til eksterne udlejningsvirksomheder.</t>
  </si>
  <si>
    <t>Administration</t>
  </si>
  <si>
    <t xml:space="preserve">Mindst 75 % af virksomhedens elektroniske kontorudstyr skal være installeret med automatisk standbyfunktion. </t>
  </si>
  <si>
    <t>Nyindkøbt brevpapir og papir til kopiering mv. må ikke være klorbleget og skal være miljømærket eller af 100 % genbrugspapir.</t>
  </si>
  <si>
    <t>Det tilstræbes at anvende miljøvenlige transportmidler for personale og gæster med en dokumenterbar lavere miljøpåvirkning samt at begrænse brug af motoriserede køretøjer.</t>
  </si>
  <si>
    <t>Virksomheden har elbiler til ansatte og/eller gæster.</t>
  </si>
  <si>
    <t>Pointkriterium 3 point</t>
  </si>
  <si>
    <t>Virksomhed</t>
  </si>
  <si>
    <t>     </t>
  </si>
  <si>
    <t>Koordinator(er)</t>
  </si>
  <si>
    <t>Skema 1 – Miljøgruppe og interne ressourcepersoner</t>
  </si>
  <si>
    <t>Person</t>
  </si>
  <si>
    <t>Organisation</t>
  </si>
  <si>
    <t>Kontaktdata</t>
  </si>
  <si>
    <t>Søren Sørensen</t>
  </si>
  <si>
    <t>Teknisk direktør</t>
  </si>
  <si>
    <t>Yy xx yy xx</t>
  </si>
  <si>
    <t>Skema 2 – Eksterne ressourcepersoner</t>
  </si>
  <si>
    <t>Jens Jensen</t>
  </si>
  <si>
    <t>Elsparefonden</t>
  </si>
  <si>
    <t>Xx yy xx yy</t>
  </si>
  <si>
    <t>Skema 3 – Afholdte og planlagte møder</t>
  </si>
  <si>
    <t>Dato:</t>
  </si>
  <si>
    <t>Sted:</t>
  </si>
  <si>
    <t>Deltagere:</t>
  </si>
  <si>
    <t>Bemærkninger:</t>
  </si>
  <si>
    <t>Mødelokale 1</t>
  </si>
  <si>
    <t>Ledelsen plus miljøansvarlige.</t>
  </si>
  <si>
    <t xml:space="preserve">Næste møde afholdes den første uge i februar, hvor alle ansatte deltager i en brainstorming. </t>
  </si>
  <si>
    <t>Skema 4 – Miljøpolitik</t>
  </si>
  <si>
    <t>Skema 5 – Miljøgennemgang / brainstorming</t>
  </si>
  <si>
    <t>Prioritet:</t>
  </si>
  <si>
    <t>Akut problem</t>
  </si>
  <si>
    <t>Som har stor betydning for miljøet</t>
  </si>
  <si>
    <t>Væsentligt problem</t>
  </si>
  <si>
    <t>Som har væsentlig betydning for miljøet</t>
  </si>
  <si>
    <t>Mindre problem</t>
  </si>
  <si>
    <t>Som har mindre betydning for miljøet</t>
  </si>
  <si>
    <t>Anbefalinger</t>
  </si>
  <si>
    <t>Som ikke er en nødvendighed, men som alligevel vil forbedre miljøet.</t>
  </si>
  <si>
    <t>Indhold</t>
  </si>
  <si>
    <t>Hvorfor er det vigtigt?</t>
  </si>
  <si>
    <t>Prioritering</t>
  </si>
  <si>
    <t>Der bruges for meget unødvendig vand</t>
  </si>
  <si>
    <t>Vand er dyrt og bidrager til et øget CO2-forbrug.</t>
  </si>
  <si>
    <t>Evt. yderligere kommentarer</t>
  </si>
  <si>
    <t>Skema 6 – Fra mål til handling</t>
  </si>
  <si>
    <t xml:space="preserve">Se eksempel på udfyldelse i afsnit 1.4 </t>
  </si>
  <si>
    <t>Mål:</t>
  </si>
  <si>
    <t>Ansvarlig:</t>
  </si>
  <si>
    <t>Opgaver:</t>
  </si>
  <si>
    <t>Tidsramme:</t>
  </si>
  <si>
    <t>Ressourcer:</t>
  </si>
  <si>
    <t>Opfølgning:</t>
  </si>
  <si>
    <t>Skema 7 – Gennemførelse og evaluering</t>
  </si>
  <si>
    <t>Hvad er gennemført?</t>
  </si>
  <si>
    <t>Virker det?</t>
  </si>
  <si>
    <t>Evt. justering/opfølgning</t>
  </si>
  <si>
    <t xml:space="preserve">Alle toiletter er udskiftet i lobby, på gange og i restaurant og ½ af alle toiletter på værelser er ombygget til dobbeltskyld. </t>
  </si>
  <si>
    <t xml:space="preserve">Vandforbruget for hotellet er faldet med 10 % svarende til X i en periode, hvor omsætningen er stabil. Det giver en besparelse på kr.Y. </t>
  </si>
  <si>
    <t>Toiletterne på de sidste værelser forventes ombygget i 200X</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</si>
  <si>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</si>
  <si>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</si>
  <si>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</si>
  <si>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</si>
  <si>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</si>
  <si>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</si>
  <si>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</si>
  <si>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</si>
  <si>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</si>
  <si>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</si>
  <si>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</si>
  <si>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</si>
  <si>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</si>
  <si>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</si>
  <si>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</si>
  <si>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</si>
  <si>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</si>
  <si>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</si>
  <si>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</si>
  <si>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</si>
  <si>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</si>
  <si>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Beskrivelse</t>
  </si>
  <si>
    <t>Enhed</t>
  </si>
  <si>
    <t>L</t>
  </si>
  <si>
    <t>Kr</t>
  </si>
  <si>
    <t>Antal liter eksisterende toilet</t>
  </si>
  <si>
    <t>Nyt dobbeltskyltoilet (3/6l) (0,25x6l/skyl+0,75x3 l/skyl)</t>
  </si>
  <si>
    <t>Pris på vand/m3</t>
  </si>
  <si>
    <t>Antal dage</t>
  </si>
  <si>
    <t>Belægningsprocent</t>
  </si>
  <si>
    <t>Kostpris toilet (levetid 20 år)</t>
  </si>
  <si>
    <t>Arbejdsomkostninger</t>
  </si>
  <si>
    <t>Nuværende forbrug pr. år</t>
  </si>
  <si>
    <t>Nyt toilet forbrug pr. år</t>
  </si>
  <si>
    <t>Besparelse på 1 år</t>
  </si>
  <si>
    <t>Tilbagebetalingstid/år</t>
  </si>
  <si>
    <t>Besparelse 10 år:</t>
  </si>
  <si>
    <t>Aflæsning
/kWh</t>
  </si>
  <si>
    <t>Forbrug i / kWh</t>
  </si>
  <si>
    <t>Forbrug pr. mdr/Kwh</t>
  </si>
  <si>
    <t/>
  </si>
  <si>
    <t>Aflæsning/ kWh</t>
  </si>
  <si>
    <t>Energipris/kr</t>
  </si>
  <si>
    <t>Samlede indkøb i kr eller kg</t>
  </si>
  <si>
    <t>Samlede økoligi i kr. eller kg.</t>
  </si>
  <si>
    <t>Økologiprocent</t>
  </si>
  <si>
    <t>Startdag</t>
  </si>
  <si>
    <t>Antal toiletter</t>
  </si>
  <si>
    <t>Toiletter:</t>
  </si>
  <si>
    <t>Skyl pr dag inkl. 1 skyl pr rengøring</t>
  </si>
  <si>
    <t>Skyl pr dag pr. gæst</t>
  </si>
  <si>
    <t>Antal liter pr. skyl ved eksisterende urinal</t>
  </si>
  <si>
    <t>Antal liter pr. skyl ved vandfrit urinal</t>
  </si>
  <si>
    <t xml:space="preserve">Antal gæster (100 gæster heraf ½-delen kvinder) </t>
  </si>
  <si>
    <t>Kostpris toilet</t>
  </si>
  <si>
    <t>Driftsomkostninger urilock skift efter 15.000 afbenyttelser</t>
  </si>
  <si>
    <t>Nuværende vandudgifter pr. år</t>
  </si>
  <si>
    <t>Udgifter til vandfrit urinal pr. år</t>
  </si>
  <si>
    <t>Forbrug for overnattende gæst/min</t>
  </si>
  <si>
    <t>Antal liter i minuttet ved eksisterende håndvask</t>
  </si>
  <si>
    <t>Antal liter i minuttet ved ny håndvask</t>
  </si>
  <si>
    <t>Pris på fjernvarme/m3</t>
  </si>
  <si>
    <t>Kostpris perlator</t>
  </si>
  <si>
    <t>Nyt forbrug pr. år</t>
  </si>
  <si>
    <t>Toilet til dobbeltskyl</t>
  </si>
  <si>
    <t>Toilet til urinal</t>
  </si>
  <si>
    <t>Antal håndvaskninger i løbet af en dag</t>
  </si>
  <si>
    <t>Antal minutter, hvor vandet er tændt</t>
  </si>
  <si>
    <t>Antal håndvaske i 10 år</t>
  </si>
  <si>
    <t>Kostpris perlatorer</t>
  </si>
  <si>
    <t>Pris år</t>
  </si>
  <si>
    <t>Energipris/kr pr kWh</t>
  </si>
  <si>
    <t>Pointkriterium 
4 point</t>
  </si>
  <si>
    <t>Pointkriterium
3 point</t>
  </si>
  <si>
    <t>Pointkriterium
4 point</t>
  </si>
  <si>
    <t>Pointkriterium
2 point</t>
  </si>
  <si>
    <t>Pointkriterium
5 point</t>
  </si>
  <si>
    <t>Pointkriterium 
5 point</t>
  </si>
  <si>
    <t>Pointkriterium 
3 point</t>
  </si>
  <si>
    <t>Pointkriterium
1 point</t>
  </si>
  <si>
    <t>Pointkriterium 
1 point</t>
  </si>
  <si>
    <t>Brændbart</t>
  </si>
  <si>
    <t>Pap</t>
  </si>
  <si>
    <t>Glas</t>
  </si>
  <si>
    <t>Madaffald</t>
  </si>
  <si>
    <t>Olie (fx friture)</t>
  </si>
  <si>
    <t>Batterier</t>
  </si>
  <si>
    <t>E-pære</t>
  </si>
  <si>
    <t>Kort beskrivelse</t>
  </si>
  <si>
    <t>Pant flasker</t>
  </si>
  <si>
    <t>Antal beholdere</t>
  </si>
  <si>
    <t>Elektronisk affald</t>
  </si>
  <si>
    <t>Hvad</t>
  </si>
  <si>
    <t>Plastfolie</t>
  </si>
  <si>
    <t>Kemikalier/maling</t>
  </si>
  <si>
    <t>Lyssofrør</t>
  </si>
  <si>
    <t>Papir/aviser</t>
  </si>
  <si>
    <t>Ansvarlig</t>
  </si>
  <si>
    <t>Glascontainer har piktogtram
Ansatte er informeret via opslag, ved oplæring og ved årets første personalemøde
I kontrakt med rengøringsfirma</t>
  </si>
  <si>
    <t>Procedure</t>
  </si>
  <si>
    <t>Teknisk ansvarlig og miljøudvalg</t>
  </si>
  <si>
    <t>Opvasker, køkken- og serveringspersonale frasorterer mad i madspande</t>
  </si>
  <si>
    <t>Ansatte er informeret via ark, ved oplæring og ved årets første personalemøde</t>
  </si>
  <si>
    <t>Smadret porcelæn
 og glas</t>
  </si>
  <si>
    <t>Tømingspris</t>
  </si>
  <si>
    <t>Ved varerlevering opsamles alt plastikfolie og lægges i skraldespand ved affaldsstation</t>
  </si>
  <si>
    <t>Plastik flasker/affald</t>
  </si>
  <si>
    <t>Emne</t>
  </si>
  <si>
    <t>Hvad skal udfyldes i arkene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</si>
  <si>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</si>
  <si>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</si>
  <si>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</si>
  <si>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</si>
  <si>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</si>
  <si>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</si>
  <si>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</si>
  <si>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</si>
  <si>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Haveaffald</t>
  </si>
  <si>
    <t>Teknisk personale opsamler og sender det på genbrugsstation  </t>
  </si>
  <si>
    <t>Teknisk personale skifter, opsamler og sender det på genbrugsstation</t>
  </si>
  <si>
    <t>Gæsten kan afleverer batterier i reception
Personale afleverer batterier i reception eller i teknikerrum
Teknisk personale opsamler og sender det på genbrugsstation</t>
  </si>
  <si>
    <t>Teknisk personale opsamler og sender det på genbrugspladser</t>
  </si>
  <si>
    <t>Mængde affald/år</t>
  </si>
  <si>
    <t>Omkostninger/år</t>
  </si>
  <si>
    <t>Antal tømninger/år</t>
  </si>
  <si>
    <t>Samlet</t>
  </si>
  <si>
    <t>Forslag til affaldsplan (udfyld selv)</t>
  </si>
  <si>
    <t>Størrelse beholdere (M3, L,kg)</t>
  </si>
  <si>
    <t>M3=1000 l</t>
  </si>
  <si>
    <t>Papcontainer har piktogtram
Ansatte er informeret via opslag, ved oplæring og ved årets første personalemøde</t>
  </si>
  <si>
    <t>Hvor skal excel-arket sendes hen?</t>
  </si>
  <si>
    <t>Hvad skal de øvrige ark bruges til?</t>
  </si>
  <si>
    <t>Hvor megen virksomhedsdata skal udfyldes?</t>
  </si>
  <si>
    <t>Dato for tildeling af Green Key</t>
  </si>
  <si>
    <t>kWh</t>
  </si>
  <si>
    <t>Antal timer pr. dag</t>
  </si>
  <si>
    <t>Antal pærer</t>
  </si>
  <si>
    <t>Pris på KWh/kr</t>
  </si>
  <si>
    <t>Wat eksisterende lyskilde</t>
  </si>
  <si>
    <t>Pris eksisterende lyskilde/kr</t>
  </si>
  <si>
    <t>Levetimer eksisterende lyskilde</t>
  </si>
  <si>
    <t>Wat ny lyskilde</t>
  </si>
  <si>
    <t>Pris ny lyskilde</t>
  </si>
  <si>
    <t>Levetimer ny lyskilde</t>
  </si>
  <si>
    <t>Evt. investring</t>
  </si>
  <si>
    <t>Besparelse strømforbrug 1 år</t>
  </si>
  <si>
    <t>Evt. omk/besparelse indkøb</t>
  </si>
  <si>
    <t>Samlede besparelse 1 år</t>
  </si>
  <si>
    <t>Evt. tilbagebetalingstid</t>
  </si>
  <si>
    <t>Opholdsrum/reception fra 60 W glødepære til 10 W energisparepære</t>
  </si>
  <si>
    <t>Antal dage (belægningsprocent på 60 %)</t>
  </si>
  <si>
    <t>Antal pærer (2 pr. værelse)</t>
  </si>
  <si>
    <t>Sengelampe fra 40 W glødepære til 10 W energisparepære på 100 værelser</t>
  </si>
  <si>
    <t>Sensor på offentligt toilet: 5 toiletter med hver 10 pærer</t>
  </si>
  <si>
    <t>Besparelse strømforbrug ved sesnor (60%)</t>
  </si>
  <si>
    <t>Pris behovsstyring</t>
  </si>
  <si>
    <t>Evt. etablering</t>
  </si>
  <si>
    <t>Tilbagebetalingstid</t>
  </si>
  <si>
    <t>Besparelse i 10 år</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</si>
  <si>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</si>
  <si>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</si>
  <si>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</si>
  <si>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</si>
  <si>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</si>
  <si>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</si>
  <si>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</si>
  <si>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</si>
  <si>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</si>
  <si>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</si>
  <si>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</si>
  <si>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</si>
  <si>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</si>
  <si>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</si>
  <si>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</si>
  <si>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</si>
  <si>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Rengøringsmidler må ikke indeholde følgende stoffer: EDTA, NTA, Klor og Fosfonat</t>
  </si>
  <si>
    <t>Arkene 1, 4, 5, 6, 7 og 8 kan bruges til egen inspiration, beregninger og overvågning og skal ikke nødvendigvis udfyldes i forbindelse med indsendelsen i starten af december.</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</si>
  <si>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</si>
  <si>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</si>
  <si>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</si>
  <si>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</si>
  <si>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</si>
  <si>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</si>
  <si>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</si>
  <si>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</si>
  <si>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</si>
  <si>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</si>
  <si>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 xml:space="preserve">Hvad affald kan gæsterne frasortere? </t>
  </si>
  <si>
    <t>Lejepris/mdr</t>
  </si>
  <si>
    <t>Affaldsspande findes relevante steder over hele virksomheden
Tømmes dagligt af rengøringspersonale
Alt brændbart samles på affaldsstation</t>
  </si>
  <si>
    <t>Piktogrammer på container
Yderligere info ikke nødvendig</t>
  </si>
  <si>
    <t>Gæsterne kan sortere papir fra konferencerum ved små papkasser og på værelser ved at lægge det ved siden af skraldespanden
Personale sorterer papir i papkasse ved kontor og kantine
Papir indsamles af rengøringspersonalet dagligt i gæsteområder og ugentligt i personaleområder</t>
  </si>
  <si>
    <t>Alt personale bringer pap til papcontainer
Opvasker sammenpresser pappet 
Fyldt pappresser håndteres af teknisk personale</t>
  </si>
  <si>
    <t>Gæsterne kan sortere glas fra konferencerum ved samling på borde og på værelser ved at lægge det ved siden af skraldespanden
Ved bespisning bringer serveringspersonale bringer det til glascontainer og resten indsamles af rengøringspersonalet</t>
  </si>
  <si>
    <t>Ansatte er informeret via ark, ved oplæring og ved årets første personalemøde
Piktogram på opsamlingscontainer
Obs: Halogen og glødepærer skal i brændbart</t>
  </si>
  <si>
    <t>Ansatte er informeret via ark, ved oplæring og ved årets første personalemøde
Piktogram på opsamlingscontainer</t>
  </si>
  <si>
    <t>Gæsterne kan sortere plastik flasker fra konferencerum ved samling på borde og på værelser ved at lægge det ved siden af skraldespanden
Serveringspersonale og rengøringspesonale bringer det til plastikflaske container </t>
  </si>
  <si>
    <t>Gæsten informeret via værelsesmappe og på hjemmeside
Plastcontainer har piktogtram
Ansatte er informeret via ark, ved oplæring og ved årets første personalemøde
I kontrakt med rengøringsfirma</t>
  </si>
  <si>
    <t>Ansatte er informeret via ark, ved oplæring og ved årets første personalemøde
Piktogram på opsamlingscontainer  </t>
  </si>
  <si>
    <t>Teknisk personale indsamler haveaffald på affaldsstation
Større mængder køres på genbrugspladser</t>
  </si>
  <si>
    <t>Oplæring af teknisk personale
Piktogram på opsamlingscontainer</t>
  </si>
  <si>
    <t>Evt andet 1:</t>
  </si>
  <si>
    <t>Evt andet 2:</t>
  </si>
  <si>
    <t>Evt andet 3:</t>
  </si>
  <si>
    <t>Alle papiropsamlingssteder har piktogtram, og der er information i værelsesmappe
Ansatte er informeret via opslag, ved oplæring og ved årets første personalemøde
Indarbejdet i kontrakt med rengøringsfirma</t>
  </si>
  <si>
    <t>Porcelænskasse har piktogtram
Serveringspersonale informeres ved oplæring og ved årets første personalemøde</t>
  </si>
  <si>
    <t>Serveringspersonale og opvasker bringer det til porcelænkasse</t>
  </si>
  <si>
    <t>Gæsterne kan sortere pant flasker fra konferencerum ved samling på borde og på værelser ved at lægge det ved siden af skraldespanden
Serveringspersonale og rengøringspesonale bringer det til pantcontainer</t>
  </si>
  <si>
    <t>Gæsten informeret via værelsesmappe
Pantcontainer har piktogtram
Ansatte er informeret via ark, ved oplæring og ved årets første personalemøde
I kontrakt med rengøringsfirma</t>
  </si>
  <si>
    <t>Opvasker, køkken- og serveringspersonale frasorterer olie i oliespande</t>
  </si>
  <si>
    <t>Kapacitet</t>
  </si>
  <si>
    <t>Personale afleverer E-pære i teknikerrum
Teknisk personale opsamler og sender det på genbrugsstation</t>
  </si>
  <si>
    <t>   
  </t>
  </si>
  <si>
    <t xml:space="preserve">
</t>
  </si>
  <si>
    <t>Leveringskasse</t>
  </si>
  <si>
    <t>Kontrakt med leverandør jf. leverandørarkene</t>
  </si>
  <si>
    <t>Indkøbsansvarlig</t>
  </si>
  <si>
    <t>Leverandører - såsom X, Y og Z - der leverer varer jævnligt tager kasser og beholdere med retur og har garanteret at de genbruges</t>
  </si>
  <si>
    <t>Møbler, senge og 
andet inventar</t>
  </si>
  <si>
    <t>Aftale med Y</t>
  </si>
  <si>
    <t>Der indgås aftale med den almennyttige organisation Y som sikrer genbrug af møbler, senge og andet inventar</t>
  </si>
  <si>
    <t>Hvordan får jeg adgang til Keysite?</t>
  </si>
  <si>
    <t>Sidste års vandforbrug/m3 (tal fra 2010 eller eftersendelse fra 2011)</t>
  </si>
  <si>
    <t>Sidste års el-forbrug/kWh (tal fra 
2010 eller eftersendelse fra 2011)</t>
  </si>
  <si>
    <t>Sidste års varmeforbrug  af L olie, M3 gas kWh/MWh/M3 fjernvarme (tal fra 2010 eller eftersendelse fra 2011)</t>
  </si>
  <si>
    <t>Evt. titel supplerende kontaktperson</t>
  </si>
  <si>
    <t xml:space="preserve">Evt. mailadresse supplerende kontakt </t>
  </si>
  <si>
    <t>G0.42</t>
  </si>
  <si>
    <t>Pointkriterium 
2 point</t>
  </si>
  <si>
    <t>p</t>
  </si>
  <si>
    <t>Udpeget miljøansvarlig</t>
  </si>
  <si>
    <t>Indsendt miljøpolitik</t>
  </si>
  <si>
    <t>Indsendt miljømål og handlingsplan</t>
  </si>
  <si>
    <t>Årlig revidering af mål og handlingsplan</t>
  </si>
  <si>
    <t>Miljømappe/-intranet</t>
  </si>
  <si>
    <t>Årlig tjek af opfyldelse</t>
  </si>
  <si>
    <t>Årlige miljømøder for personale</t>
  </si>
  <si>
    <t>Fire årlige ledelsesmøder om miljø</t>
  </si>
  <si>
    <t>Involvering og informering af personale</t>
  </si>
  <si>
    <t>Tydeligt skilt, diplom eller folder</t>
  </si>
  <si>
    <t>Information ved reception</t>
  </si>
  <si>
    <t>Miljøinformation på hjemmeside</t>
  </si>
  <si>
    <t>Ikke værelsesmappe henvises til reception eller hjemmeside</t>
  </si>
  <si>
    <t>Personalet kender til Green Key</t>
  </si>
  <si>
    <t>Synlig information om, hvordan gæsterne passer på miljøet</t>
  </si>
  <si>
    <t>Information om offentlig transport</t>
  </si>
  <si>
    <t>Information om håndklædeskift</t>
  </si>
  <si>
    <t>Vand aflæses månedlig</t>
  </si>
  <si>
    <t>Særskilt bimåler</t>
  </si>
  <si>
    <t>Personale ser efter utætheder</t>
  </si>
  <si>
    <t>Installationer gennemgås jævnligt</t>
  </si>
  <si>
    <t>Utætheder repareres asap</t>
  </si>
  <si>
    <t>Nye toiletter skal have dobbeltskyl</t>
  </si>
  <si>
    <t>Antal offentlige toiletter som ikke har dobbeltskyl</t>
  </si>
  <si>
    <t>Toilet med affaldsspand</t>
  </si>
  <si>
    <t>Urinaler begrænser vand</t>
  </si>
  <si>
    <t>Vandfrie urinaler</t>
  </si>
  <si>
    <t>Bruser ikke over 9 l/min</t>
  </si>
  <si>
    <t>Værelses håndvask under 6 l/min</t>
  </si>
  <si>
    <t>Værelses håndvask under 4 l/min</t>
  </si>
  <si>
    <t>Sensor ved vask på offentlige toiletter</t>
  </si>
  <si>
    <t>Ny opvaskemaskine ikke over 3,5 l/kurv</t>
  </si>
  <si>
    <t>Ny opvaskemaskine har energimærke A</t>
  </si>
  <si>
    <t>Besparelsesskilt ved opvask</t>
  </si>
  <si>
    <t>Opsamling af regnvand</t>
  </si>
  <si>
    <t>Dispenser til håndsæbe/shampoo</t>
  </si>
  <si>
    <t xml:space="preserve">Genbrug af engangspakninger for sæbe/shampoo </t>
  </si>
  <si>
    <t>Engangspakninger for sæbe/shampoo  er nedbrydeligt</t>
  </si>
  <si>
    <t>Undgå duftspray og parfume i plejeprodukter</t>
  </si>
  <si>
    <r>
      <t xml:space="preserve">Rengørings- og vaskemidler må ikke indeholde stoffer, som findes på Green Keys Leverandør-ark for ”Vask og rengøring”. 
50 % af de mest anvendte rengøringsprodukttyper skal være miljømærkede produkter.
</t>
    </r>
    <r>
      <rPr>
        <i/>
        <sz val="8"/>
        <color theme="1"/>
        <rFont val="Verdana"/>
        <family val="2"/>
      </rPr>
      <t>Eksternt rengøringsfirma skal dokumentere, at de anvendte rengøringsmidler lever op til Green Keys krav.</t>
    </r>
  </si>
  <si>
    <t>Rengørings- og vaskemidler overholder krav. 50 % af det mest anvendte er miljømærket</t>
  </si>
  <si>
    <t>Ordentlig dosering af midler</t>
  </si>
  <si>
    <t>Automatisk doseringssystem</t>
  </si>
  <si>
    <t>Brug af fiberklude</t>
  </si>
  <si>
    <t>Desinfiktionsmidler bruges  ved nødvendighed</t>
  </si>
  <si>
    <t>Affaldsplan inden 1 år</t>
  </si>
  <si>
    <t>Kildesorteringsinformation</t>
  </si>
  <si>
    <t>Gæstesortering</t>
  </si>
  <si>
    <t>Hvad sorteres?</t>
  </si>
  <si>
    <t>Hvordan sorteres?</t>
  </si>
  <si>
    <t>Aftaler med leverandør om returemballage</t>
  </si>
  <si>
    <t>Undgå engangsservice</t>
  </si>
  <si>
    <t>Genopladelige batterier</t>
  </si>
  <si>
    <t>Genpåfyld af tonerpatron</t>
  </si>
  <si>
    <t>Månedlig energiaflæsning</t>
  </si>
  <si>
    <t>Flere bimålere</t>
  </si>
  <si>
    <t>Målrettet med forbedringsforslag</t>
  </si>
  <si>
    <t>Varmestyring</t>
  </si>
  <si>
    <t>Elektronisk varmestyring</t>
  </si>
  <si>
    <t>Manuel varmestyring</t>
  </si>
  <si>
    <t>CTS-anlæg</t>
  </si>
  <si>
    <t>Ingen 1-lags vinduer efter 1 år</t>
  </si>
  <si>
    <t>Ordentlig isolering</t>
  </si>
  <si>
    <t>Isolerede varmtvandsrør</t>
  </si>
  <si>
    <t>Ikke el-panel eller radiator</t>
  </si>
  <si>
    <t>Autosluk på vinduer</t>
  </si>
  <si>
    <t>Egen vedvarende energi</t>
  </si>
  <si>
    <t xml:space="preserve">Min årlig rengøring af ventilation, klimaanlæg og kedler </t>
  </si>
  <si>
    <t>Fedtfiltre rengøres</t>
  </si>
  <si>
    <t>Automatisk styring af ventilation inden 6 mdr.</t>
  </si>
  <si>
    <t>Nye køleanlæg og varmepumper uden CFC og HCFC</t>
  </si>
  <si>
    <t>Varmeveksler på ventilationsanlæg</t>
  </si>
  <si>
    <t>Tætningslister på køl, frys og varmeskabe</t>
  </si>
  <si>
    <t>Tætningslister på køl og frys</t>
  </si>
  <si>
    <t>Tætningslister på ovne og varmeskabe</t>
  </si>
  <si>
    <t>Køleskab slukkes i feriehuse/lejligheder</t>
  </si>
  <si>
    <t>Unødig og intelligent belysning</t>
  </si>
  <si>
    <t>50 % behovsstyret belysning</t>
  </si>
  <si>
    <t>Timer på saunaer, dampbad, spa etc.</t>
  </si>
  <si>
    <t>Nye vaskemaskiner etc. med lavt energiforbrug</t>
  </si>
  <si>
    <t>Sluk af serveringsautomater</t>
  </si>
  <si>
    <t>Elspareskinne</t>
  </si>
  <si>
    <t>Tv slukkes, så de ikke standby</t>
  </si>
  <si>
    <t>Registrering af økologi</t>
  </si>
  <si>
    <t>Min 10 % økologi alkohol og sodavand</t>
  </si>
  <si>
    <t>Ikke faldende procent</t>
  </si>
  <si>
    <t>Rygelov følges</t>
  </si>
  <si>
    <t>Ændringer skal tage hensyn til miljø og arbejdsmiljø</t>
  </si>
  <si>
    <t>Ikke anvende bekæmpelsesmidler</t>
  </si>
  <si>
    <t>Findes udearealer</t>
  </si>
  <si>
    <t>Miljøvenlig plæneklipper</t>
  </si>
  <si>
    <t>Glatførebekæmpelse uden klorid</t>
  </si>
  <si>
    <t>Information om område</t>
  </si>
  <si>
    <t>Tilbud om aktiviteter</t>
  </si>
  <si>
    <t>Lån eller leje af cykler</t>
  </si>
  <si>
    <t>Indkøbspolitik efter 6 mdr.</t>
  </si>
  <si>
    <t>Andre forretning i samme bygning orienteres</t>
  </si>
  <si>
    <t>Nyt IT-udstyr skal være miljø- og energimærket</t>
  </si>
  <si>
    <t>75 % af udstyr skal være på standby</t>
  </si>
  <si>
    <t>Brev- og kopipapir ikke klorbleget og skal miljømærket eller genbrug</t>
  </si>
  <si>
    <t>Trygsager på miljøcertificeret sted</t>
  </si>
  <si>
    <t>El-biler</t>
  </si>
  <si>
    <t>ps</t>
  </si>
  <si>
    <t>o</t>
  </si>
  <si>
    <t>1.3.2</t>
  </si>
  <si>
    <t>3.2.1</t>
  </si>
  <si>
    <t>3.2.2</t>
  </si>
  <si>
    <t>i</t>
  </si>
  <si>
    <t>4.3.1</t>
  </si>
  <si>
    <t>4.3.2</t>
  </si>
  <si>
    <t>4.10.1</t>
  </si>
  <si>
    <t>4.10.2</t>
  </si>
  <si>
    <t>4.11.1</t>
  </si>
  <si>
    <t>4.11.2</t>
  </si>
  <si>
    <t>4.21.1</t>
  </si>
  <si>
    <t>4.21.2</t>
  </si>
  <si>
    <t>4.23</t>
  </si>
  <si>
    <t>4.30</t>
  </si>
  <si>
    <t>4.31</t>
  </si>
  <si>
    <t>4.32</t>
  </si>
  <si>
    <t>4.40</t>
  </si>
  <si>
    <t>5.2.1</t>
  </si>
  <si>
    <t>5.12</t>
  </si>
  <si>
    <t>5.13</t>
  </si>
  <si>
    <t>5.14</t>
  </si>
  <si>
    <t>5.15</t>
  </si>
  <si>
    <t>5.16</t>
  </si>
  <si>
    <t>5.20</t>
  </si>
  <si>
    <t>6.1</t>
  </si>
  <si>
    <t>6.14.1</t>
  </si>
  <si>
    <t>6.14.2</t>
  </si>
  <si>
    <t>7.2</t>
  </si>
  <si>
    <t>EMO udarbejde plus rådgivning</t>
  </si>
  <si>
    <t>7.10.1</t>
  </si>
  <si>
    <t>7.10.2</t>
  </si>
  <si>
    <t>7.12</t>
  </si>
  <si>
    <t>7.13</t>
  </si>
  <si>
    <t>7.14</t>
  </si>
  <si>
    <t>7.15</t>
  </si>
  <si>
    <t>7.16</t>
  </si>
  <si>
    <t>7.17</t>
  </si>
  <si>
    <t>7.20.1</t>
  </si>
  <si>
    <t>7.24</t>
  </si>
  <si>
    <t>7.30</t>
  </si>
  <si>
    <t>7.30.1</t>
  </si>
  <si>
    <t>7.31.1</t>
  </si>
  <si>
    <t>7.32</t>
  </si>
  <si>
    <t>7.43</t>
  </si>
  <si>
    <t>7.50</t>
  </si>
  <si>
    <t>7.51</t>
  </si>
  <si>
    <t>7.52.1</t>
  </si>
  <si>
    <t>8.2</t>
  </si>
  <si>
    <t>8.3.1</t>
  </si>
  <si>
    <t>8.3.2</t>
  </si>
  <si>
    <t>Indeklima</t>
  </si>
  <si>
    <t>9.10</t>
  </si>
  <si>
    <t>10.1.1</t>
  </si>
  <si>
    <t>10.10</t>
  </si>
  <si>
    <t>10.20</t>
  </si>
  <si>
    <t>10.22</t>
  </si>
  <si>
    <t>12.21</t>
  </si>
  <si>
    <t>12.30</t>
  </si>
  <si>
    <t>12.31</t>
  </si>
  <si>
    <t>Antal point</t>
  </si>
  <si>
    <t>Pointgrænse</t>
  </si>
  <si>
    <t>Plus/minus over grænse</t>
  </si>
  <si>
    <t>Varmestyring sker manuelt med faste procedure.</t>
  </si>
  <si>
    <t>Varmestyring forefindes elektronisk.</t>
  </si>
  <si>
    <t>Fedtfiltre og andet udstyr rengøres og vedligeholdes efter de tekniske anvisninger og hygiejnelovgivningens bestemmelser.</t>
  </si>
  <si>
    <t>Alle vandinstallationer gennemgås jævnligt.</t>
  </si>
  <si>
    <t>Antal værelser med dobbeltskyl.</t>
  </si>
  <si>
    <t>Antal offentlige toiletter med dobbeltskyl.</t>
  </si>
  <si>
    <t>Det samlede energiforbrug inkl. el skal aflæses mindst én gang pr. måned.</t>
  </si>
  <si>
    <t>Opvarmede bygninger er ordentlig isoleret. Jf. kriterium 7.4 skal alle isoleringsforslag fra energimærkningen med en tilbagebetalingstid på under 3 år iværksættes. Styregruppen kan ved særlige omstændigheder dispensere for dette krav.</t>
  </si>
  <si>
    <t>Andel økologi</t>
  </si>
  <si>
    <t>Nyindkøbte plæneklippere skal enten være eldrevne, køre på blyfri benzin, være hånddrevne eller miljømærkede.</t>
  </si>
  <si>
    <t xml:space="preserve">Virksomheden skal senest 6 måneder efter tildelingen have en grøn indkøbspolitik. </t>
  </si>
  <si>
    <t>Hvis det i direkte sammenhæng med virksomheden, findes frisør, fitnesscenter, kiosk eller lignende aktiviteter, skal disse orienteres om Green Key og om hvordan de kan beskytte miljøet.</t>
  </si>
  <si>
    <t>Nyindkøbte computere, printere og kopimaskiner skal være miljømærket, energisparemærket og/eller være fremstillet på en miljøcertificeret virksomhed.</t>
  </si>
  <si>
    <t>1.1</t>
  </si>
  <si>
    <t>1.2</t>
  </si>
  <si>
    <t>1.4</t>
  </si>
  <si>
    <t>1.5</t>
  </si>
  <si>
    <t>1.6</t>
  </si>
  <si>
    <t>2.1</t>
  </si>
  <si>
    <t>2.2</t>
  </si>
  <si>
    <t>2.3</t>
  </si>
  <si>
    <t>3.1</t>
  </si>
  <si>
    <t>3.2</t>
  </si>
  <si>
    <t>3.3</t>
  </si>
  <si>
    <t>3.4</t>
  </si>
  <si>
    <t>3.10</t>
  </si>
  <si>
    <t>3.20</t>
  </si>
  <si>
    <t>4.1</t>
  </si>
  <si>
    <t>4.2</t>
  </si>
  <si>
    <t>4.3</t>
  </si>
  <si>
    <t>4.10</t>
  </si>
  <si>
    <t>4.11</t>
  </si>
  <si>
    <t>4.12</t>
  </si>
  <si>
    <t>4.13</t>
  </si>
  <si>
    <t>4.14</t>
  </si>
  <si>
    <t>4.20</t>
  </si>
  <si>
    <t>4.21</t>
  </si>
  <si>
    <t>4.22</t>
  </si>
  <si>
    <t>5.1</t>
  </si>
  <si>
    <t>5.2</t>
  </si>
  <si>
    <t>5.3</t>
  </si>
  <si>
    <t>5.10</t>
  </si>
  <si>
    <t>5.11</t>
  </si>
  <si>
    <t>6.10</t>
  </si>
  <si>
    <t>6.11</t>
  </si>
  <si>
    <t>6.12</t>
  </si>
  <si>
    <t>6.13</t>
  </si>
  <si>
    <t>6.14</t>
  </si>
  <si>
    <t>6.20</t>
  </si>
  <si>
    <t>6.21</t>
  </si>
  <si>
    <t>6.22</t>
  </si>
  <si>
    <t>6.30</t>
  </si>
  <si>
    <t>6.31</t>
  </si>
  <si>
    <t>7.1</t>
  </si>
  <si>
    <t>7.3</t>
  </si>
  <si>
    <t>7.4</t>
  </si>
  <si>
    <t>7.10</t>
  </si>
  <si>
    <t>7.11</t>
  </si>
  <si>
    <t>7.20</t>
  </si>
  <si>
    <t>7.21</t>
  </si>
  <si>
    <t>7.22</t>
  </si>
  <si>
    <t>7.23</t>
  </si>
  <si>
    <t>7.31</t>
  </si>
  <si>
    <t>7.40</t>
  </si>
  <si>
    <t>7.41</t>
  </si>
  <si>
    <t>7.42</t>
  </si>
  <si>
    <t>7.53</t>
  </si>
  <si>
    <t>7.54</t>
  </si>
  <si>
    <t>8.1</t>
  </si>
  <si>
    <t>8.3</t>
  </si>
  <si>
    <t>8.4</t>
  </si>
  <si>
    <t>8.5</t>
  </si>
  <si>
    <t>8.6</t>
  </si>
  <si>
    <t>8.10</t>
  </si>
  <si>
    <t>9.1</t>
  </si>
  <si>
    <t>10.1</t>
  </si>
  <si>
    <t>10.30</t>
  </si>
  <si>
    <t>11.1</t>
  </si>
  <si>
    <t>11.2</t>
  </si>
  <si>
    <t>11.10</t>
  </si>
  <si>
    <t>12.1</t>
  </si>
  <si>
    <t>12.2</t>
  </si>
  <si>
    <t>12.3</t>
  </si>
  <si>
    <t>12.10</t>
  </si>
  <si>
    <t>12.11</t>
  </si>
  <si>
    <t>12.20</t>
  </si>
  <si>
    <t>Miljøfarligt affald såsom batterier, lysstofrør, E-pærer, maling, kemikalier, hårde hvidvare etc. skal opbevares forsvarligt i separate beholdere og bringes til godkendte modtageanlæg.</t>
  </si>
  <si>
    <t>Virksomheden har en CSR-politik, som dækker menneskerettigheder, arbejdsforhold, miljø og anti-korruption</t>
  </si>
  <si>
    <t>6.24</t>
  </si>
  <si>
    <t>4.50</t>
  </si>
  <si>
    <t>4.51</t>
  </si>
  <si>
    <t>6.23</t>
  </si>
  <si>
    <t>11.3</t>
  </si>
  <si>
    <t>6.15</t>
  </si>
  <si>
    <t>CSR-politik</t>
  </si>
  <si>
    <t>Virksomheden arbejder aktivt for at nedbringe papirforbruget</t>
  </si>
  <si>
    <t>Postevand</t>
  </si>
  <si>
    <t>Tjek af swimmingpool</t>
  </si>
  <si>
    <t>Nærliggende Blå Flag</t>
  </si>
  <si>
    <t>Minimering af papirforbrug</t>
  </si>
  <si>
    <t>Dækket swimmingpool</t>
  </si>
  <si>
    <t>Nedbrydeligt service</t>
  </si>
  <si>
    <t>Swimmingpool overdækkes om natten og når den ikke benyttes i en længere periode</t>
  </si>
  <si>
    <t>Swimmingpool kontrolleres regelmæssigt for lækager</t>
  </si>
  <si>
    <t>Benytte energisparebelysning</t>
  </si>
  <si>
    <t>3.30</t>
  </si>
  <si>
    <t>90 % miljømærkede rengøringsprodukt</t>
  </si>
  <si>
    <t xml:space="preserve">Information om dosering til personale </t>
  </si>
  <si>
    <t>Papirhåndklæder og toiletpapir er miljømærket og ikke klorbleget</t>
  </si>
  <si>
    <t>Ordentlig sortering af almindeligt affald</t>
  </si>
  <si>
    <t>Ordentlig sortering af miljøfarligt affald</t>
  </si>
  <si>
    <t>Ikke portionspakker med få undtagelser</t>
  </si>
  <si>
    <t>7.3.1</t>
  </si>
  <si>
    <t>7.3.2</t>
  </si>
  <si>
    <t>Ikke indføre invasive arter</t>
  </si>
  <si>
    <t>Kontorer i samme bygning og som hører til, skal opfylde samme krav</t>
  </si>
  <si>
    <t>Miljøvenlig transport for personale</t>
  </si>
  <si>
    <t>Årstal</t>
  </si>
  <si>
    <t>20XX</t>
  </si>
  <si>
    <t>Virksomheden skal udarbejde en miljøpolitik, der er underskrevet af ledelse.</t>
  </si>
  <si>
    <t>1.3.</t>
  </si>
  <si>
    <r>
      <t>Miljømål og handlingsplan skal revideres årligt og</t>
    </r>
    <r>
      <rPr>
        <i/>
        <sz val="8"/>
        <rFont val="Verdana"/>
        <family val="2"/>
      </rPr>
      <t xml:space="preserve"> </t>
    </r>
    <r>
      <rPr>
        <sz val="8"/>
        <rFont val="Verdana"/>
        <family val="2"/>
      </rPr>
      <t>tjekkes ved konsulentbesøg.</t>
    </r>
  </si>
  <si>
    <t>1.7</t>
  </si>
  <si>
    <t>CO2-aftryk</t>
  </si>
  <si>
    <t xml:space="preserve">Virksomheden måler sit CO2 fodaftryk med anerkendt målingsværktøj. </t>
  </si>
  <si>
    <t>2 point</t>
  </si>
  <si>
    <t>2.4</t>
  </si>
  <si>
    <t>Rengøringsprocedure</t>
  </si>
  <si>
    <t>Rengøringspersonalet kender til virksomhedens procedure for sortering af affald og skift af håndklæder og linned.</t>
  </si>
  <si>
    <t>Virksomheden skal have synligt Green Key skilt, diplom eller folder i forbindelse med indgangen og/eller virksomhedens fællesarealer.</t>
  </si>
  <si>
    <t>Virksomheden informerer om Green Key og miljø i værelsesmappe eller på skærm. Alternativt henvises der på værelserne til information ved reception eller på hjemmesiden.</t>
  </si>
  <si>
    <t>Virksomheden skal have synlig information om Green Key, virksomhedens miljøindsats samt om, hvordan gæsterne passer på miljøet.</t>
  </si>
  <si>
    <t>Gæsterne skal kunne få information om offentlig transport.</t>
  </si>
  <si>
    <t>Kommentere miljøarbejde</t>
  </si>
  <si>
    <t>Gæsterne har mulighed for at kommentere virksomhedens bæredygtighedsarbejde fx ved spørgeskema, link til hjemmeside etc.</t>
  </si>
  <si>
    <r>
      <t xml:space="preserve">Det samlede vandforbrug </t>
    </r>
    <r>
      <rPr>
        <sz val="8"/>
        <color theme="1"/>
        <rFont val="Verdana"/>
        <family val="2"/>
      </rPr>
      <t>aflæses mindst én gang hver måned.</t>
    </r>
  </si>
  <si>
    <t xml:space="preserve">Antal offentlige toiletter, som ikke har dobbeltskyl. 
</t>
  </si>
  <si>
    <t>80 % med dobbeltskyl</t>
  </si>
  <si>
    <t>80 % af alle wc-cisterne har dobbeltskyl.</t>
  </si>
  <si>
    <t>Antal værelser med dobbeltskyl</t>
  </si>
  <si>
    <t>Antal offentlige med dobbeltskyl</t>
  </si>
  <si>
    <t>På hvert toilet skal der være en affaldsspand eller en affaldspose.</t>
  </si>
  <si>
    <t>Desinfektionsmidler må kun bruges, hvor det er nødvendigt og efter gældende hygiejnelovgivning.</t>
  </si>
  <si>
    <t>Virksomheden skal have udarbejdet en selvstændig affaldsplan senest 1 år efter tildelingen, og den skal opdateres hvert 5. år.</t>
  </si>
  <si>
    <t>Virksomheden skal følge affaldsbekendtgørelsen og kommunens erhvervsaffaldsregulativ og sortere mest muligt af affaldet til genanvendelse.
Det sorteres typisk i pant emballage, papir, pap, glas/flasker, dåser/metal, plast, porcelæn, elektronik, organisk affald, fritureolie samt restaffald.</t>
  </si>
  <si>
    <t>Haveaffald komposteres.</t>
  </si>
  <si>
    <t xml:space="preserve">Gæsterne skal have mulighed for at sortere deres affald ved at anvise, hvor gæsterne kan aflevere papir, flasker/dåser og evt. andet affald til genbrug. </t>
  </si>
  <si>
    <t>Virksomheden etablerer aftaler med leverandørerne omkring afhentning af transportemballage og så vidt muligt andre former for emballage.</t>
  </si>
  <si>
    <t>Engangsservice såsom glas, tallerkner og bestik må alene anvendes ved servering i badearealer, ved kaffe- og vandautomater, take-away og ved særlige arrangementer som i forbindelse med dinér transportable.</t>
  </si>
  <si>
    <t>Biologisk nedbrydeligt service benyttes, hvor det ikke kan bruges almindelig service.</t>
  </si>
  <si>
    <t>Der serveres primært postevand frem for kildevand.</t>
  </si>
  <si>
    <t>Der opsat energibimålere på væsentlige områder til gennemførelse af energistyring.</t>
  </si>
  <si>
    <r>
      <t xml:space="preserve">Virksomheden skal hvert 5 år iværksætte et energisyn i form af energimærkning eller tilsvarende, hvor der fremkommer forslag til energimæssige forbedringer.
</t>
    </r>
    <r>
      <rPr>
        <i/>
        <sz val="8"/>
        <rFont val="Verdana"/>
        <family val="2"/>
      </rPr>
      <t>Energi- og energimærkningsrapporter skal indsendes til sekretariatet efter udarbejdelsen.</t>
    </r>
  </si>
  <si>
    <t>Dato for sidste energimærke.</t>
  </si>
  <si>
    <t>Bogstav for sidste energimærke.</t>
  </si>
  <si>
    <t>Varmestyring forefindes, så varme og køling reguleres efter fast standardtemperatur og slukkes eller nedreguleres, når værelser, ferielejligheder eller feriehuse ikke er udlejede.</t>
  </si>
  <si>
    <t>7.18</t>
  </si>
  <si>
    <t>Grøn energi</t>
  </si>
  <si>
    <t>Virksomheden køber branchedeklarerede elprodukter med klimavalg</t>
  </si>
  <si>
    <t>7.25</t>
  </si>
  <si>
    <t>Behovsstyret emhætte</t>
  </si>
  <si>
    <t>Køkkenets emhætter er udstyret med automatisk behovsstyring fx med infrarød måler.</t>
  </si>
  <si>
    <t>Virksomheden har ikke minibarer.</t>
  </si>
  <si>
    <t>Virksomheden skal undgå unødigt forbrug af lys ved optimal brug af dagslys, sensorer, nøglekort, skumringsanlæg, automatisk lysdæmper mm.</t>
  </si>
  <si>
    <t>75 % af virksomheden belysningen skal være energieffektive ved lavenergi lysstofrør, energisparepærer eller LED. 
Se retningslinjer i KeyLight.</t>
  </si>
  <si>
    <t>Nyindkøbte vaskemaskiner, rengøringsmaskiner og tilsvarende skal være energieffektive og indkøbes efter retningslinjer fra Energistyrelsen.</t>
  </si>
  <si>
    <t>Salgs-, kaffe- eller vandautomater mm., slukkes, når de ikke bliver brugt?</t>
  </si>
  <si>
    <t>Virksomheden skal registrere sine indkøb af økologiske fødevarer i kroner eller vægt og efterfølgende opgøre det hvert kvartal.</t>
  </si>
  <si>
    <r>
      <t>Virksomhedens indkøb af økologiske fødevarer udgør minimum 10 % økologi (minus alkoholiske drikkevare og sodavand/læskedrik). Nye medlemmer får fra indmeldelsen 2 år til at opnå den gældende procentgrænse.</t>
    </r>
    <r>
      <rPr>
        <sz val="8"/>
        <color rgb="FFFF0000"/>
        <rFont val="Verdana"/>
        <family val="2"/>
      </rPr>
      <t/>
    </r>
  </si>
  <si>
    <t>Virksomheden har over 20 % økologisk fødevare (minus alkoholiske drikke og sodavand).</t>
  </si>
  <si>
    <t xml:space="preserve">Virksomheden har det økologiske spisemærke i bronze
</t>
  </si>
  <si>
    <t>Virksomheden har det økologiske spisemærke i sølv</t>
  </si>
  <si>
    <t>Virksomheden har det økologiske spisemærke i guld.</t>
  </si>
  <si>
    <t>Virksomheden har 10 % økologisk alkoholiske drikke og sodavand/læskedrik.</t>
  </si>
  <si>
    <t>Den procentvise andel af økologiske varer fastholdes omtrent på samme niveau eller stige hvert år.</t>
  </si>
  <si>
    <t>Mærkede produkter</t>
  </si>
  <si>
    <t xml:space="preserve">Virksomheden bruger dagligt FairTrade-, MSC-, ASC-, og Frilandsmærkede produkter. </t>
  </si>
  <si>
    <t>8.11</t>
  </si>
  <si>
    <t>Madspild</t>
  </si>
  <si>
    <t xml:space="preserve">Virksomheden har en procedure for at måle og nedbringe madspild. </t>
  </si>
  <si>
    <t>8.12</t>
  </si>
  <si>
    <t>Minimere kødforbrug</t>
  </si>
  <si>
    <t xml:space="preserve">Virksomheden tilbyder vegetarmad eller har Nøglehullet, som er med til at minimere kødforbruget. </t>
  </si>
  <si>
    <t>8.13</t>
  </si>
  <si>
    <t>Årstiden og lokale råvarer</t>
  </si>
  <si>
    <t>Virksomheden har en procedure for at benytte årstidens-,  lokale- og andre råvarer,  som medfører en mindre miljøbelastning.</t>
  </si>
  <si>
    <t>8.14</t>
  </si>
  <si>
    <t>Information til gæsten</t>
  </si>
  <si>
    <t>Virksomheden kommunikerer til gæsten, hvordan de tilbereder mere miljøvenligt mad.</t>
  </si>
  <si>
    <t>Der må ikke anvendes kemiske ukrudtsbekæmpelsesmidler på virksomhedens område. Ukrudtsbekæmpelsesmidler der er godkendt af Miljøstyrelsen må dog benyttes der, hvor det er et lovkrav om bekæmpelse af specielle planter (fx Bjørneklo). Hvor det er muligt benyttes naturlige og organiske midler.
Green Keys sekretariat kan dispensere, så der højst en gang årligt kan anvendes godkendte ukrudtsbekæmpelsesmidler til bekæmpelse af ukrudt på belægninger. Tilladelsen kan kun gives efter skriftlig anmodning herom til sekretariatet og kan alene omfatte såkaldte ”klar-til-brug” produkter.</t>
  </si>
  <si>
    <t>Har virksomheden udearealer, hvor der er behov for ukrudtsbekæmpelse.</t>
  </si>
  <si>
    <t>Virksomheden planter ikke og bekæmper invasive plantearter.</t>
  </si>
  <si>
    <t>Virksomheden arrangerer, finansierer eller indgår særlige aftaler om grønne aktiviteter i lokalområdet</t>
  </si>
  <si>
    <t>Virksomheden informerer gæsterne om evt. nærliggende Blå Flag strande og lystbådehavne.</t>
  </si>
  <si>
    <t>Kontorer og personaleområder, som driftsmæssigt hører til virksomheden, skal opfylde samme kriterier.</t>
  </si>
  <si>
    <t>Virksomhedens tryksager skal være miljømærket fx med Svanen eller Blomsten og fremstillet på et miljøcertificeret eller miljømærket trykkeri</t>
  </si>
  <si>
    <t>CSR</t>
  </si>
  <si>
    <t>13.1</t>
  </si>
  <si>
    <t>Lovgivning</t>
  </si>
  <si>
    <t>Virksomheden opfylder international, national og lokal lovgivning indenfor miljø, sundhed, sikkerhed og arbejdskraft.</t>
  </si>
  <si>
    <t>13.2</t>
  </si>
  <si>
    <t>13.3</t>
  </si>
  <si>
    <t>Adgang</t>
  </si>
  <si>
    <t>Virksomheden informerer om adgang for personer med særlige behov fx med mærkningsordningen God Adgang.</t>
  </si>
  <si>
    <t>13.4</t>
  </si>
  <si>
    <t>Ligestilling</t>
  </si>
  <si>
    <t>13.5</t>
  </si>
  <si>
    <t>Bæredygtige tiltag</t>
  </si>
  <si>
    <t xml:space="preserve">Virksomheden støtter aktivt bæredygtige tiltag i nærområdet. </t>
  </si>
  <si>
    <t>13.6</t>
  </si>
  <si>
    <t>Lokale iværksættere</t>
  </si>
  <si>
    <t xml:space="preserve">Virksomheden støtter små lokale iværksættere, der udvikler og sælger bæredygtige produkter baseret på områdets natur, historie og kultur. </t>
  </si>
  <si>
    <t>13.7</t>
  </si>
  <si>
    <t>Beskytte nærområdet</t>
  </si>
  <si>
    <t>Virksomheden deltager i udarbejdelsen af  retningslinjer for beskyttelse af nærområdet i samarbejde med lokalsamfundet.</t>
  </si>
  <si>
    <t>13.8</t>
  </si>
  <si>
    <t>Truede arter</t>
  </si>
  <si>
    <t>Virksomheden sælger, udveksler eller viser ikke truede planter og dyr samt historiske og arkæologiske genstande med mindre det er i overensstemmelse med loven.</t>
  </si>
  <si>
    <t>13.9</t>
  </si>
  <si>
    <t>Donation</t>
  </si>
  <si>
    <t>Materiale, møbler og genstande, der ikke længere anvendes, indsamles og doneres til velgørende organisationer.</t>
  </si>
  <si>
    <t>Har ikke minibar</t>
  </si>
  <si>
    <t>Økologisk spisemærke - bronze</t>
  </si>
  <si>
    <t>Økologisk spisemærke -
sølv</t>
  </si>
  <si>
    <t>Økologisk spisemærke - 
guld</t>
  </si>
  <si>
    <t>Når I er klar</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</si>
  <si>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Key.</t>
  </si>
  <si>
    <t>De ark, som er farvet grønt "Virksomhedsdata" og "Kriterier" skal udfyldes. De resterende ark markeret med blåt er til eget brug for overblik og inspiration.</t>
  </si>
  <si>
    <t>Svar ja, nej og ikke relevant i kolonne "E" i skema B og uddyb i kolonne "F". I kolonne "G" kan i samtælle jeres pointkriterier.</t>
  </si>
  <si>
    <t>I skal udfylde så meget I kan.</t>
  </si>
  <si>
    <t>Hvad betyder nummereringen fx 1.2</t>
  </si>
  <si>
    <r>
      <t>Nummereringen er til brug for en database. "8.1" henviser til kriterienummeret, mens det sidste tal "8.1.</t>
    </r>
    <r>
      <rPr>
        <b/>
        <sz val="8"/>
        <color theme="1"/>
        <rFont val="Verdana"/>
        <family val="2"/>
      </rPr>
      <t>2</t>
    </r>
    <r>
      <rPr>
        <sz val="8"/>
        <color theme="1"/>
        <rFont val="Verdana"/>
        <family val="2"/>
      </rPr>
      <t>" viser hvilket antal spørgsmål, der er inden for dette kriterium.</t>
    </r>
  </si>
  <si>
    <t>Virksomheden skal sammenlagt opnå 30 % af pointene, hvilket svarer til omkring 40 point</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</si>
  <si>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</si>
  <si>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</si>
  <si>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</si>
  <si>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</si>
  <si>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I skal svarer, hvad I forventer at være klar ved tildeling. I kan fx ikke opsætte Green Key information jf. punkt 3, men så svarer i "Ja" og i kommentarfeltet skriver I fx "Opsættes ved tildeling etc."</t>
  </si>
  <si>
    <t>Frist?</t>
  </si>
  <si>
    <t xml:space="preserve">Pointkriterium 
4 point </t>
  </si>
  <si>
    <t>Det som er markeret med grønt er de nye kriterier for 2017</t>
  </si>
  <si>
    <r>
      <t>Virksomheden bruger ikke børnearbejde og har ligestilling i forbindelse med ansættelser.</t>
    </r>
    <r>
      <rPr>
        <sz val="8"/>
        <color rgb="FFFF0000"/>
        <rFont val="Verdana"/>
        <family val="2"/>
      </rPr>
      <t/>
    </r>
  </si>
  <si>
    <t>10 % økologi efter 2 år</t>
  </si>
  <si>
    <t>Inddragelse af samarbejdspartnere</t>
  </si>
  <si>
    <t>Nye klimaanlæg/varmepumper med lavt energiforbrug</t>
  </si>
  <si>
    <t>Nye minibarer max bruge  0,75 kWh/døgn</t>
  </si>
  <si>
    <t>Kunstvanding mellem 18 og 7.00</t>
  </si>
  <si>
    <t>Centrale placerede toiletter skal have dobbeltskyl inden 1 år</t>
  </si>
  <si>
    <t>Nye håndvaske under 4 l/min</t>
  </si>
  <si>
    <t>Offentlige håndvaske under 4 l/min</t>
  </si>
  <si>
    <t>Environmental Management</t>
  </si>
  <si>
    <t>Company management has appointed a person who is responsible for the environmental work.</t>
  </si>
  <si>
    <t>Imperative</t>
  </si>
  <si>
    <t>The company must have an environmental policy signed by the management and present it in the application .</t>
  </si>
  <si>
    <t>The company must formulate objectives and an action plan for constant improvement and present it in the application.</t>
  </si>
  <si>
    <t>Environmental targets and action plan must be revised annually and is beeing checked by control visits.</t>
  </si>
  <si>
    <t>The company creates and maintains a directory and/or intranet with relevant environmental documentation.</t>
  </si>
  <si>
    <t>Each year, the company must review the criteria for Green Key.</t>
  </si>
  <si>
    <t>The company informs and consults with relevant partners concerning the environmental work.</t>
  </si>
  <si>
    <t>Staff involvement</t>
  </si>
  <si>
    <t>The environmentally responsible must meet with management at leastt four times a year and inform about the development on the environment.</t>
  </si>
  <si>
    <t>The company must annually have one or more motivational meetings about environmental issues and Green Key work for all employees - either together or spread over different departments.</t>
  </si>
  <si>
    <t>The environmentally responsible employee must ensure that staff are continually involved and informed about initiatives and environmental issues relating to Green Key and how they make a difference.</t>
  </si>
  <si>
    <t>Guest Information</t>
  </si>
  <si>
    <t>The company should have visible and clear Green Key label, diploma or folders in the entrance and/or the company's common areas.</t>
  </si>
  <si>
    <t>There must be Green Key and environmental information in or at the reception.</t>
  </si>
  <si>
    <t>There must be Green Key and environmental information on the company's website.</t>
  </si>
  <si>
    <t>The guest must refer to the reception or website if the company has no guest folder in the room.</t>
  </si>
  <si>
    <t>The company must have visible information about Green Key, the company's environmental efforts, as well as on how guests can take care of the environment.</t>
  </si>
  <si>
    <t>The staff must be able to inform guests about Green Key and the company's environmental efforts.</t>
  </si>
  <si>
    <t>Guests must be able to obtain information about public transport</t>
  </si>
  <si>
    <t>There must be visible information in the rooms about the environmentally friendly changing of towels.</t>
  </si>
  <si>
    <t>Point criterion 
3 point</t>
  </si>
  <si>
    <t>Water</t>
  </si>
  <si>
    <t>The total water consumption must be registered at least once a month.</t>
  </si>
  <si>
    <t>The company should have separate water meters - especially for water-intensive installations.</t>
  </si>
  <si>
    <t>Point criterion
3 point</t>
  </si>
  <si>
    <t>The staff must regularly keep track of dripping taps, leaking toilet cisterns and pipes.</t>
  </si>
  <si>
    <t>All water installations are reviewed regularly.</t>
  </si>
  <si>
    <t>Leaks must be repaired immediately.</t>
  </si>
  <si>
    <t>All new toilets must be dual flush.</t>
  </si>
  <si>
    <t>All frequently used and centrally located public toilets must have dual flush up to 1 year after the award.</t>
  </si>
  <si>
    <r>
      <t xml:space="preserve">Number of public toilets that do not have dual flush.
</t>
    </r>
    <r>
      <rPr>
        <i/>
        <sz val="8"/>
        <color theme="1"/>
        <rFont val="Verdana"/>
        <family val="2"/>
      </rPr>
      <t>If they are centrally located toilets with no dual flush it should be established within 1 year after the award.</t>
    </r>
  </si>
  <si>
    <t>80% of all toilet cisterns have dual flush.</t>
  </si>
  <si>
    <t>Point criterion 
4 point</t>
  </si>
  <si>
    <t>Number of rooms with dual flush.</t>
  </si>
  <si>
    <t>Number of public toilets with dual flush.</t>
  </si>
  <si>
    <t>Each toilet must have a bin or a garbage bag.</t>
  </si>
  <si>
    <t>Urinals must have an automatic time limit sensor, push button or be free of water to avoid unnecessary waste of water.</t>
  </si>
  <si>
    <t>All company urinals are waterless.</t>
  </si>
  <si>
    <t>Water flow from showers must not exceed 9 liters. minute.</t>
  </si>
  <si>
    <t>Water flow for newly purchased taps must not exceed 4 liters per minute.</t>
  </si>
  <si>
    <t>Water flow for taps on public toilets must not exceed 4 liters per minute.</t>
  </si>
  <si>
    <t xml:space="preserve">Water flow for taps in rooms must not exceed 6 liters per minute.
</t>
  </si>
  <si>
    <t>Water flow from the taps in every rooms do not exceed 4 liters per minute.</t>
  </si>
  <si>
    <t>Point criterion
4 point</t>
  </si>
  <si>
    <t>There are sensors on taps at frequently used and centrally located public toilets.</t>
  </si>
  <si>
    <t>Point criterion 3 point</t>
  </si>
  <si>
    <t>Newly purchased tunnel dishwashers must not exceed consumation of 3.5 liters of water for each basket.</t>
  </si>
  <si>
    <t>New traditional dishwasher must be Energy A.</t>
  </si>
  <si>
    <t>At the dishwasher there must be posted information about how the machine is used with less water and energy consumption.</t>
  </si>
  <si>
    <t>Rainwater is collected and used as the gray water stream, for example toilets, irrigation ex.</t>
  </si>
  <si>
    <t>The swimming pools are covered to limit evaporation(G)</t>
  </si>
  <si>
    <t>Regular controls shows that there is no leak in the swimming pool (G)</t>
  </si>
  <si>
    <t>Point criterion 
2 point</t>
  </si>
  <si>
    <t>Washing and cleaning</t>
  </si>
  <si>
    <t>The company must only change disposable containers for soap/shampoo  for new guests, when it is empty or beeing reused elsewhere.</t>
  </si>
  <si>
    <t>The company uses dispenser for hand soap / shampoo.</t>
  </si>
  <si>
    <t>The company uses biodegradable packaging for disposable containers for hand soap / shampoo.</t>
  </si>
  <si>
    <t>The company avoids fragrance spray and perfume in care products.</t>
  </si>
  <si>
    <t>Point criterion
2 point</t>
  </si>
  <si>
    <r>
      <t xml:space="preserve">Cleaning and washing must not contain substances listed in the Green Keys Supplier-sheet.
50% of the most commonly used cleaning product types must be eco-labeled products.
</t>
    </r>
    <r>
      <rPr>
        <i/>
        <sz val="8"/>
        <color theme="1"/>
        <rFont val="Verdana"/>
        <family val="2"/>
      </rPr>
      <t>External cleaning company must certify that they use cleaning products that meets the Green Key requirements.</t>
    </r>
  </si>
  <si>
    <t>90% of the cleaning product types are eco-labeled products.</t>
  </si>
  <si>
    <t>Cleaning products, detergents, soap, etc. is to be purchased, used and dosed, so the impact on the environment.</t>
  </si>
  <si>
    <t xml:space="preserve">The company has an automatic dosing system for cleaning product.
</t>
  </si>
  <si>
    <t>Employees in charge of cleaning and washing must be informed about the proper use and dosage of the products.</t>
  </si>
  <si>
    <t xml:space="preserve"> The company primarily uses fiber cloths - like eco-label - for cleaning.</t>
  </si>
  <si>
    <t>Disinfectants must be used only where necessary and with reference to current hygiene legislation.</t>
  </si>
  <si>
    <t>Paper towels and toilet paper must be made from non-chlorine bleached paper or label paper.</t>
  </si>
  <si>
    <t>Waste</t>
  </si>
  <si>
    <t>The company must have an independent waste management plan within 1 year after the award and must be updated every 5 years.</t>
  </si>
  <si>
    <r>
      <t xml:space="preserve">The company must separate their waste into the fractions that are beeing collected in the municipality.
</t>
    </r>
    <r>
      <rPr>
        <i/>
        <sz val="8"/>
        <color theme="1"/>
        <rFont val="Verdana"/>
        <family val="2"/>
      </rPr>
      <t>In addition to hazardous waste, the waste must minimum be divided into 4 fractions</t>
    </r>
  </si>
  <si>
    <t>Hazardous waste such as batteries, fluorescent lamps, E-bulbs, paint, chemicals, electronic goods etc. must be securely stored in separate containers and brought to an approved reception facility.</t>
  </si>
  <si>
    <t>Garden waste is composted.</t>
  </si>
  <si>
    <t>Point criterion 1 point</t>
  </si>
  <si>
    <t>There must be easily understandable sorting information for staff - preferably with illustrations and in several languages​​.</t>
  </si>
  <si>
    <t>Guests must be able to sort their waste by informing, where guests can drop off paper, batteries and possibly other waste for recycling.</t>
  </si>
  <si>
    <t>What waste can the guests sort?</t>
  </si>
  <si>
    <t>How can the guests sort the waste?</t>
  </si>
  <si>
    <t>The management encourages the use of less paper in conference rooms (G)</t>
  </si>
  <si>
    <t>Where appropriate, the company must establish agreements with suppliers about collection of transport packaging and where possible, other forms of packaging.</t>
  </si>
  <si>
    <t>Disposable tableware such as glass, dishware, and utensils should be used only when serving in bathing areas, by coffee and water dispensers and at special events in connection with the catering.</t>
  </si>
  <si>
    <t>The company does not use portion packs for serving with the exception of dairy products (butter, cheese), chocolate, butter and jam.</t>
  </si>
  <si>
    <t>The establishment uses biodegradable disposals cups, plates and cutlery (G)</t>
  </si>
  <si>
    <t>Purified tap water is offered to the guests (G).</t>
  </si>
  <si>
    <t>Ecolabelled or rechargeable batteries are purchased, where it is possible.</t>
  </si>
  <si>
    <t>The company is purchasing eco-labeled toner cartridges for printers and they are being refilled.</t>
  </si>
  <si>
    <t xml:space="preserve">Energy </t>
  </si>
  <si>
    <t>Energy use must be registered at least once a month.</t>
  </si>
  <si>
    <t>For the implementation of energy management energy meters are set up in key areas.</t>
  </si>
  <si>
    <r>
      <t>The company must every 5 years launch an energy report, which generate proposals for energy improvements.</t>
    </r>
    <r>
      <rPr>
        <i/>
        <sz val="8"/>
        <color theme="1"/>
        <rFont val="Verdana"/>
        <family val="2"/>
      </rPr>
      <t xml:space="preserve">
Energy reports must be submitted to the secretariat 3 months after preparation.</t>
    </r>
  </si>
  <si>
    <t>Date of last energy label/report</t>
  </si>
  <si>
    <t>Letter last energy label/report</t>
  </si>
  <si>
    <t>Companies must work diligently with the suggestions for improvement in the energy report. As minimum the proposals with a payback period of less than 3 years must be implemented within 3 years after the preparation of the report.</t>
  </si>
  <si>
    <t>Heat control is available, so the heat is turned off or lowered to 18 degrees when rooms, apartments or homes are rented.</t>
  </si>
  <si>
    <t>Heat control is available electronically.</t>
  </si>
  <si>
    <t>Heat control is done manually with the standard procedure.</t>
  </si>
  <si>
    <t>Building management system is installed to control heating, lighting and other special energy-consuming systems.</t>
  </si>
  <si>
    <t>Point criterion 5 point</t>
  </si>
  <si>
    <t>1-glazed windows in heated rooms must be no later than 1 year after the award of Green Key be equipped with multiple layers of glass or double glazing units.</t>
  </si>
  <si>
    <t>Heated buildings are properly insulated. See criterion 7.4, all insulation proposals from energy label with a payback period of less than 3 years implemented. The Steering Committee may in special circumstances grant exemptions from this requirement.</t>
  </si>
  <si>
    <t>Hot water pipes must be insulated.</t>
  </si>
  <si>
    <t>No heating from direct-acting electric heating, such as electrical panels or electric radiators.</t>
  </si>
  <si>
    <t>The company has automatically turned off the heating and air conditioning when opening windows.</t>
  </si>
  <si>
    <t>The company has its own renewable energy production (solar thermal, solar, biofuel, geothermal or wind).</t>
  </si>
  <si>
    <t>Point criterion
5 point</t>
  </si>
  <si>
    <t>Ventilation systems, boilers and possible. air conditioners regularly cleaned and inspected at least once a year.</t>
  </si>
  <si>
    <t>Fad filters and other equipment are cleaned and maintained in accordance with the technical instructions and hygiene provisions of the law.</t>
  </si>
  <si>
    <t>The ventilation system must be regulated within 6 months after the award. This means that the ventilation shuts down in public areas and kitchen when these areas are not used.</t>
  </si>
  <si>
    <t xml:space="preserve">Imperative </t>
  </si>
  <si>
    <t>Newly purchased air conditioning or heat pumps must have a low energy consumption. The air conditioning systems that use less than 12 kW must have energy label A.</t>
  </si>
  <si>
    <t>Newly purchased refrigerators and heat pumps must not contain CFCs and HCFCs.</t>
  </si>
  <si>
    <t>There is heat exchanger for heating outdoor air ventilation system.</t>
  </si>
  <si>
    <t>Refrigerators, freezers and ovens must be fitted with intact seals.</t>
  </si>
  <si>
    <t>Refrigerators and freezers are equipped with intact seals.</t>
  </si>
  <si>
    <t>Heating Cabinets as well as ovens are equipped with intact seals.</t>
  </si>
  <si>
    <t>Newly purchased mini bars must not have a higher energy consumption than 0.75 kWh / day.</t>
  </si>
  <si>
    <t>Refrigerators are switched off when apartments and holday homes are not let.</t>
  </si>
  <si>
    <r>
      <t xml:space="preserve">The company should avoid unnecessary consumption of light through optimal use of daylight, sensors, key cards, timers etc. </t>
    </r>
    <r>
      <rPr>
        <i/>
        <sz val="8"/>
        <color theme="1"/>
        <rFont val="Verdana"/>
        <family val="2"/>
      </rPr>
      <t>See guidelines in Keylight.</t>
    </r>
  </si>
  <si>
    <t>50% of the company's lighting has sensors, key cards, timers etc.</t>
  </si>
  <si>
    <t xml:space="preserve">Where possible, use low-energy fluorescent lamps, compact fluorescent lamps or LED. Newly acquired energy-saving light bulbs must have energy label A. See guidelines in Keylight. </t>
  </si>
  <si>
    <t>There must be timer or shurt down procedures on saunas, steam room, spa, etc.</t>
  </si>
  <si>
    <t>Newly purchased washing machines, cleaning machines and similar must have low energy consumption and purchased in accordance with guidelines from the Center for Energy.</t>
  </si>
  <si>
    <t>The sales-, coffee- or water dispensers is off when not being used</t>
  </si>
  <si>
    <t>Point criterion 2 point</t>
  </si>
  <si>
    <t>PC, printer and copy machine have autopoweroff and are switched off during periods when they are not used.</t>
  </si>
  <si>
    <t>TVs shut down and are not on standby, when the room is not in use.</t>
  </si>
  <si>
    <t>Food and Beverage</t>
  </si>
  <si>
    <t>The company must register its purchase of organic food in DKK and must subsequently be calculated quarterly.</t>
  </si>
  <si>
    <t>Point criterion 
5 point</t>
  </si>
  <si>
    <t>The company has 10% organic alcoholic beverages and soft drinks.</t>
  </si>
  <si>
    <t>The percentage of organic products must be maintained at the same level or be increasing every year.</t>
  </si>
  <si>
    <r>
      <t xml:space="preserve">The company uses daily FairTrade, local and seasonal food. 
</t>
    </r>
    <r>
      <rPr>
        <i/>
        <sz val="8"/>
        <color theme="1"/>
        <rFont val="Verdana"/>
        <family val="2"/>
      </rPr>
      <t>Read more in KeyFood.</t>
    </r>
  </si>
  <si>
    <t>Indoor environment</t>
  </si>
  <si>
    <t>Danish smoking legislation are followed.</t>
  </si>
  <si>
    <t>If the company changes in design, building or major maintenance work must be done with consideration to the environment and climate.</t>
  </si>
  <si>
    <t>Outdoor areas</t>
  </si>
  <si>
    <r>
      <t xml:space="preserve">Do not use chemical herbicides on the site. Herbicides approved by the Environmental Protection Agency may be used where it is a legal requirement against specific plants (eg Hogweed).
</t>
    </r>
    <r>
      <rPr>
        <i/>
        <sz val="8"/>
        <color theme="1"/>
        <rFont val="Verdana"/>
        <family val="2"/>
      </rPr>
      <t>Green Keys Secretariat may give dispensations so that no more than once a year the company must use approved herbicides to control weeds in coatings. Authorization may be granted upon written request to the Secretariat and can only include so-called "ready-to-use" products.</t>
    </r>
  </si>
  <si>
    <t>The company has outdoor areas where there is a need for weed control</t>
  </si>
  <si>
    <t>New mowers must either be electric, running on unleaded petrol, be hand operated or eco-labeled.</t>
  </si>
  <si>
    <t>Irrigation with water from the tap may only occur in the period from time. 6 p.m. to 7:00 a.m.</t>
  </si>
  <si>
    <t>The company does not plant and combat invasive plant species such as hogweed, Wrinkled Rose, etc.</t>
  </si>
  <si>
    <t>The company uses salt without chloride, or gravel to slippery roads and paths.</t>
  </si>
  <si>
    <t>Green activities</t>
  </si>
  <si>
    <t>Information about nearby parks and natural areas, references to ranger and events must be available where it is relevant.</t>
  </si>
  <si>
    <t>The establishment financially sponsors green activities in the local area (G)</t>
  </si>
  <si>
    <t>The establishment provides information to their guests regarding close by Blue Flag awarded marinas and beaches (G)</t>
  </si>
  <si>
    <t>Point criterion 
1 point</t>
  </si>
  <si>
    <t>Guests have the option to borrow or rent bikes. If the company does not have this service, they must refer to external rental companies.</t>
  </si>
  <si>
    <t>The company must within 6 months after the award have a green procurement policy.</t>
  </si>
  <si>
    <t>Offices, located in the same building and operationally belonging to the firm are also included in this set of criteria, and must therefore comply with the relevant requirements.</t>
  </si>
  <si>
    <t>Hairdresser, fitness center, kiosk or similar activities in direct relationship with the company must be informed about Green Key and how they can protect the environmental.</t>
  </si>
  <si>
    <t>The establishment has a CSR policy, covering the areas of Human Rights, Labour Equity Environmental Education and Anti corruption(G)</t>
  </si>
  <si>
    <t>Newly purchased computers, printers and copy machines must be eco-label, energy label and / or be produced in an environmentally certified registered company.</t>
  </si>
  <si>
    <t>At least 75% of the company's electronic office equipment must be installed with automatic standby function.</t>
  </si>
  <si>
    <t>Stationery and paper for copying etc. must be without chlorine bleached and must be eco-label or from 100% recycled paper.</t>
  </si>
  <si>
    <t>The aim is to use environmentally friendly means of transport for staff and guests with a provable lower environmental impact and to limit the use of motorized vehicles.</t>
  </si>
  <si>
    <t>The company has electric vehicles to employees and / or guests.</t>
  </si>
  <si>
    <t>The company buys branch-elected electricity products with climate selection.</t>
  </si>
  <si>
    <t>The kitchen hoods are equipped with automatic need management, eg with infrared meter.</t>
  </si>
  <si>
    <t xml:space="preserve">The company does not have minibars.
</t>
  </si>
  <si>
    <t>90% of the company's lighting is energy saving lighting.</t>
  </si>
  <si>
    <r>
      <rPr>
        <sz val="8"/>
        <color rgb="FF00B050"/>
        <rFont val="Verdana"/>
        <family val="2"/>
      </rPr>
      <t>90</t>
    </r>
    <r>
      <rPr>
        <sz val="8"/>
        <rFont val="Verdana"/>
        <family val="2"/>
      </rPr>
      <t xml:space="preserve"> % af virksomhedens belysning er energieffektiv.</t>
    </r>
  </si>
  <si>
    <r>
      <rPr>
        <sz val="8"/>
        <color rgb="FF00B050"/>
        <rFont val="Verdana"/>
        <family val="2"/>
      </rPr>
      <t>90</t>
    </r>
    <r>
      <rPr>
        <sz val="8"/>
        <rFont val="Verdana"/>
        <family val="2"/>
      </rPr>
      <t xml:space="preserve"> % er lavenergibelysning</t>
    </r>
  </si>
  <si>
    <t>The company's purchase of organic food are a minimum of 7.5% of the total purchases of food (excluding alcoholic beverages and soft drinks). Upon joining new members get 2 years to achieve the applicable percentage limit.</t>
  </si>
  <si>
    <t>The company has more than 20% organic food (excluding alcoholic beverages and soft drinks).</t>
  </si>
  <si>
    <t xml:space="preserve">Point criterion 
3 point </t>
  </si>
  <si>
    <t xml:space="preserve">Point criterion 
4 point </t>
  </si>
  <si>
    <t>The company has the bronze for organic food.</t>
  </si>
  <si>
    <t>The company has the silver for organic food.</t>
  </si>
  <si>
    <t>The company has the gold label for organic food.</t>
  </si>
  <si>
    <t>The company has a procedure for measuring and reducing food waste.</t>
  </si>
  <si>
    <t>The company offers vegetarian food or has the Keyhole, which helps to minimize meat consumption.</t>
  </si>
  <si>
    <t>The company has a procedure for using seasonal, local and other commodities, which results in less environmental impact.</t>
  </si>
  <si>
    <t>The company communicates to the guest how to prepare more environmentally friendly food.</t>
  </si>
  <si>
    <t>The company complies with international, national and local legislation in the fields of environment, health, safety and labor.</t>
  </si>
  <si>
    <t>The company informs about access for people with special needs, eg with the Good Access marking scheme.</t>
  </si>
  <si>
    <t>The company does not use child labor and has equal employment status.</t>
  </si>
  <si>
    <t>The company actively supports sustainable initiatives in the immediate area.</t>
  </si>
  <si>
    <t>The company supports small local entrepreneurs who develop and sell sustainable products based on the nature, history and culture of the area.</t>
  </si>
  <si>
    <t>The company participates in the development of guidelines for the protection of the local area in cooperation with the local community.</t>
  </si>
  <si>
    <t>The company sells, exchanges or displays no endangered plants and animals as well as historical and archeological items unless it is in accordance with the law.</t>
  </si>
  <si>
    <t>Materials, furniture and objects that are no longer used are collected and donated to charities.</t>
  </si>
  <si>
    <t>The company's printed materials must be eco-labeled, for example, with the Swan or Flower, and manufactured in an environmentally certified or ecolabeled printing plant</t>
  </si>
  <si>
    <t>The company measures its CO2 footprint with recognized measurement tool.</t>
  </si>
  <si>
    <t>Cleaning staff are familiar with the company's procedure for sorting waste and changing towels and linen.</t>
  </si>
  <si>
    <t>The establishment provides its guests with the opportunity to evaluate its environmental undertakings (questionnaire, link to homepage...)(G)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</si>
</sst>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31">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i/>
      <sz val="8"/>
      <color theme="1"/>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theme="1"/>
      <name val="Calibri"/>
      <family val="2"/>
      <scheme val="minor"/>
    </font>
    <font>
      <b/>
      <sz val="7"/>
      <color theme="1"/>
      <name val="Verdana"/>
      <family val="2"/>
    </font>
    <font>
      <sz val="7"/>
      <color rgb="FF000000"/>
      <name val="Verdana"/>
      <family val="2"/>
    </font>
    <font>
      <b/>
      <sz val="7"/>
      <color rgb="FF000000"/>
      <name val="Verdana"/>
      <family val="2"/>
    </font>
    <font>
      <b/>
      <sz val="7"/>
      <color theme="1"/>
      <name val="Calibri"/>
      <family val="2"/>
      <scheme val="minor"/>
    </font>
    <font>
      <b/>
      <sz val="9"/>
      <color theme="1"/>
      <name val="Verdana"/>
      <family val="2"/>
    </font>
    <font>
      <sz val="9"/>
      <color theme="1"/>
      <name val="Symbol"/>
      <family val="1"/>
      <charset val="2"/>
    </font>
    <font>
      <sz val="8"/>
      <color indexed="8"/>
      <name val="Verdana"/>
      <family val="2"/>
    </font>
    <font>
      <sz val="11"/>
      <color rgb="FF006100"/>
      <name val="Calibri"/>
      <family val="2"/>
      <scheme val="minor"/>
    </font>
    <font>
      <sz val="11"/>
      <color rgb="FF9C6500"/>
      <name val="Calibri"/>
      <family val="2"/>
      <scheme val="minor"/>
    </font>
    <font>
      <i/>
      <sz val="8"/>
      <name val="Verdana"/>
      <family val="2"/>
    </font>
    <font>
      <b/>
      <sz val="8"/>
      <name val="Verdana"/>
      <family val="2"/>
    </font>
    <font>
      <sz val="8"/>
      <color rgb="FFFF0000"/>
      <name val="Verdana"/>
      <family val="2"/>
    </font>
    <font>
      <sz val="8"/>
      <color rgb="FF00B050"/>
      <name val="Verdana"/>
      <family val="2"/>
    </font>
    <font>
      <sz val="8"/>
      <color rgb="FF333333"/>
      <name val="Inherit"/>
    </font>
    <font>
      <u/>
      <sz val="11"/>
      <color theme="10"/>
      <name val="Calibri"/>
      <family val="2"/>
    </font>
    <font>
      <b/>
      <sz val="8"/>
      <color rgb="FF333333"/>
      <name val="Verdana"/>
      <family val="2"/>
    </font>
    <font>
      <sz val="8"/>
      <color rgb="FF333333"/>
      <name val="Verdana"/>
      <family val="2"/>
    </font>
    <font>
      <sz val="8"/>
      <color theme="1"/>
      <name val="Calibri"/>
      <family val="2"/>
      <scheme val="minor"/>
    </font>
  </fonts>
  <fills count="18">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rgb="FFCCCCCC"/>
        <bgColor indexed="64"/>
      </patternFill>
    </fill>
    <fill>
      <patternFill patternType="solid">
        <fgColor rgb="FFC0C0C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0" fillId="16" borderId="0" applyNumberFormat="0" applyBorder="0" applyAlignment="0" applyProtection="0"/>
    <xf numFmtId="0" fontId="21" fillId="17" borderId="0" applyNumberFormat="0" applyBorder="0" applyAlignment="0" applyProtection="0"/>
    <xf numFmtId="0" fontId="27" fillId="0" borderId="0" applyNumberFormat="0" applyFill="0" applyBorder="0" applyAlignment="0" applyProtection="0">
      <alignment vertical="top"/>
      <protection locked="0"/>
    </xf>
  </cellStyleXfs>
  <cellXfs count="227">
    <xf numFmtId="0" fontId="0" fillId="0" borderId="0" xfId="0"/>
    <xf numFmtId="0" fontId="1" fillId="2" borderId="1" xfId="0" applyFont="1" applyFill="1" applyBorder="1" applyAlignment="1">
      <alignment vertical="top" wrapText="1"/>
    </xf>
    <xf numFmtId="0" fontId="1" fillId="2" borderId="2" xfId="0" applyFont="1" applyFill="1" applyBorder="1" applyAlignment="1">
      <alignment vertical="top"/>
    </xf>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1" fillId="2" borderId="3" xfId="0" applyFont="1" applyFill="1" applyBorder="1" applyAlignment="1">
      <alignment vertical="top" wrapText="1"/>
    </xf>
    <xf numFmtId="0" fontId="1" fillId="2"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11" borderId="0" xfId="0" applyFont="1" applyFill="1"/>
    <xf numFmtId="1" fontId="2" fillId="11" borderId="0" xfId="0" applyNumberFormat="1" applyFont="1" applyFill="1"/>
    <xf numFmtId="0" fontId="0" fillId="5" borderId="0" xfId="0" applyFill="1"/>
    <xf numFmtId="1" fontId="7" fillId="5" borderId="0" xfId="0" applyNumberFormat="1" applyFont="1" applyFill="1"/>
    <xf numFmtId="0" fontId="6" fillId="2" borderId="7" xfId="0" applyFont="1" applyFill="1" applyBorder="1" applyAlignment="1">
      <alignment vertical="top" wrapText="1"/>
    </xf>
    <xf numFmtId="0" fontId="6" fillId="2" borderId="8" xfId="0" applyFont="1" applyFill="1" applyBorder="1" applyAlignment="1">
      <alignment vertical="top" wrapText="1"/>
    </xf>
    <xf numFmtId="0" fontId="1" fillId="0" borderId="0" xfId="0" applyFont="1"/>
    <xf numFmtId="0" fontId="8" fillId="6" borderId="14" xfId="0" applyFont="1" applyFill="1" applyBorder="1" applyAlignment="1">
      <alignment vertical="top" wrapText="1"/>
    </xf>
    <xf numFmtId="14" fontId="8" fillId="6" borderId="14" xfId="0" applyNumberFormat="1" applyFont="1" applyFill="1" applyBorder="1" applyAlignment="1">
      <alignment vertical="top" wrapText="1"/>
    </xf>
    <xf numFmtId="1" fontId="8" fillId="6" borderId="14" xfId="0" applyNumberFormat="1" applyFont="1" applyFill="1" applyBorder="1" applyAlignment="1">
      <alignment vertical="top" wrapText="1"/>
    </xf>
    <xf numFmtId="164" fontId="8" fillId="6" borderId="14" xfId="0" applyNumberFormat="1" applyFont="1" applyFill="1" applyBorder="1" applyAlignment="1">
      <alignment vertical="top" wrapText="1"/>
    </xf>
    <xf numFmtId="0" fontId="9" fillId="7" borderId="14" xfId="0" applyFont="1" applyFill="1" applyBorder="1" applyAlignment="1">
      <alignment vertical="top" wrapText="1"/>
    </xf>
    <xf numFmtId="14" fontId="9" fillId="5" borderId="14" xfId="0" applyNumberFormat="1" applyFont="1" applyFill="1" applyBorder="1" applyAlignment="1">
      <alignment vertical="top" wrapText="1"/>
    </xf>
    <xf numFmtId="0" fontId="9" fillId="5" borderId="14" xfId="0" applyFont="1" applyFill="1" applyBorder="1" applyAlignment="1">
      <alignment vertical="top" wrapText="1"/>
    </xf>
    <xf numFmtId="1" fontId="9" fillId="0" borderId="14" xfId="0" applyNumberFormat="1" applyFont="1" applyBorder="1" applyAlignment="1">
      <alignment vertical="top" wrapText="1"/>
    </xf>
    <xf numFmtId="0" fontId="9" fillId="0" borderId="14" xfId="0" applyFont="1" applyBorder="1" applyAlignment="1">
      <alignment vertical="top" wrapText="1"/>
    </xf>
    <xf numFmtId="164" fontId="9" fillId="0" borderId="14" xfId="0" applyNumberFormat="1" applyFont="1" applyBorder="1" applyAlignment="1">
      <alignment vertical="top" wrapText="1"/>
    </xf>
    <xf numFmtId="0" fontId="8" fillId="6" borderId="9" xfId="0" applyFont="1" applyFill="1" applyBorder="1" applyAlignment="1">
      <alignment vertical="top" wrapText="1"/>
    </xf>
    <xf numFmtId="0" fontId="8" fillId="6" borderId="10" xfId="0" applyNumberFormat="1" applyFont="1" applyFill="1" applyBorder="1" applyAlignment="1">
      <alignment vertical="top" wrapText="1"/>
    </xf>
    <xf numFmtId="1" fontId="8" fillId="6" borderId="10" xfId="0" applyNumberFormat="1" applyFont="1" applyFill="1" applyBorder="1" applyAlignment="1">
      <alignment vertical="top" wrapText="1"/>
    </xf>
    <xf numFmtId="2" fontId="8" fillId="6" borderId="10" xfId="0" applyNumberFormat="1" applyFont="1" applyFill="1" applyBorder="1" applyAlignment="1">
      <alignment vertical="top" wrapText="1"/>
    </xf>
    <xf numFmtId="164" fontId="8" fillId="6" borderId="10" xfId="0" applyNumberFormat="1" applyFont="1" applyFill="1" applyBorder="1" applyAlignment="1">
      <alignment vertical="top" wrapText="1"/>
    </xf>
    <xf numFmtId="3" fontId="8" fillId="6" borderId="10" xfId="0" applyNumberFormat="1" applyFont="1" applyFill="1" applyBorder="1" applyAlignment="1">
      <alignment vertical="top" wrapText="1"/>
    </xf>
    <xf numFmtId="0" fontId="8" fillId="6" borderId="11" xfId="0" applyFont="1" applyFill="1" applyBorder="1" applyAlignment="1">
      <alignment vertical="top" wrapText="1"/>
    </xf>
    <xf numFmtId="0" fontId="8" fillId="6" borderId="12" xfId="0" applyNumberFormat="1" applyFont="1" applyFill="1" applyBorder="1" applyAlignment="1">
      <alignment vertical="top" wrapText="1"/>
    </xf>
    <xf numFmtId="1" fontId="8" fillId="6" borderId="12" xfId="0" applyNumberFormat="1" applyFont="1" applyFill="1" applyBorder="1" applyAlignment="1">
      <alignment vertical="top" wrapText="1"/>
    </xf>
    <xf numFmtId="2" fontId="8" fillId="6" borderId="12" xfId="0" applyNumberFormat="1" applyFont="1" applyFill="1" applyBorder="1" applyAlignment="1">
      <alignment vertical="top" wrapText="1"/>
    </xf>
    <xf numFmtId="3" fontId="8" fillId="6" borderId="12" xfId="0" applyNumberFormat="1" applyFont="1" applyFill="1" applyBorder="1" applyAlignment="1">
      <alignment vertical="top" wrapText="1"/>
    </xf>
    <xf numFmtId="164" fontId="10" fillId="6" borderId="12" xfId="0" applyNumberFormat="1" applyFont="1" applyFill="1" applyBorder="1" applyAlignment="1">
      <alignment vertical="top" wrapText="1"/>
    </xf>
    <xf numFmtId="0" fontId="9" fillId="7" borderId="13" xfId="0" applyFont="1" applyFill="1" applyBorder="1" applyAlignment="1">
      <alignment vertical="top" wrapText="1"/>
    </xf>
    <xf numFmtId="0" fontId="9" fillId="5" borderId="13" xfId="0" applyNumberFormat="1" applyFont="1" applyFill="1" applyBorder="1" applyAlignment="1">
      <alignment vertical="top" wrapText="1"/>
    </xf>
    <xf numFmtId="0" fontId="9" fillId="5" borderId="13" xfId="0" applyFont="1" applyFill="1" applyBorder="1" applyAlignment="1">
      <alignment vertical="top" wrapText="1"/>
    </xf>
    <xf numFmtId="1" fontId="9" fillId="0" borderId="13" xfId="0" applyNumberFormat="1" applyFont="1" applyBorder="1" applyAlignment="1">
      <alignment vertical="top" wrapText="1"/>
    </xf>
    <xf numFmtId="2" fontId="9" fillId="5" borderId="13" xfId="0" applyNumberFormat="1" applyFont="1" applyFill="1" applyBorder="1" applyAlignment="1">
      <alignment vertical="top" wrapText="1"/>
    </xf>
    <xf numFmtId="164" fontId="9" fillId="0" borderId="13" xfId="0" applyNumberFormat="1" applyFont="1" applyBorder="1" applyAlignment="1">
      <alignment vertical="top" wrapText="1"/>
    </xf>
    <xf numFmtId="3" fontId="9" fillId="5" borderId="13" xfId="0" applyNumberFormat="1" applyFont="1" applyFill="1" applyBorder="1" applyAlignment="1">
      <alignment vertical="top" wrapText="1"/>
    </xf>
    <xf numFmtId="0" fontId="9" fillId="0" borderId="13" xfId="0" applyNumberFormat="1" applyFont="1" applyBorder="1" applyAlignment="1">
      <alignment vertical="top" wrapText="1"/>
    </xf>
    <xf numFmtId="0" fontId="9" fillId="0" borderId="13" xfId="0" applyFont="1" applyBorder="1" applyAlignment="1">
      <alignment vertical="top" wrapText="1"/>
    </xf>
    <xf numFmtId="2" fontId="9" fillId="0" borderId="13" xfId="0" applyNumberFormat="1" applyFont="1" applyBorder="1" applyAlignment="1">
      <alignment vertical="top" wrapText="1"/>
    </xf>
    <xf numFmtId="3" fontId="9" fillId="0" borderId="13" xfId="0" applyNumberFormat="1" applyFont="1" applyBorder="1" applyAlignment="1">
      <alignment vertical="top" wrapText="1"/>
    </xf>
    <xf numFmtId="0" fontId="11" fillId="2" borderId="14" xfId="0" applyFont="1" applyFill="1" applyBorder="1" applyAlignment="1">
      <alignment vertical="top" wrapText="1"/>
    </xf>
    <xf numFmtId="0" fontId="1" fillId="2" borderId="14" xfId="0" applyFont="1" applyFill="1" applyBorder="1"/>
    <xf numFmtId="0" fontId="2" fillId="5" borderId="14" xfId="0" applyFont="1" applyFill="1" applyBorder="1"/>
    <xf numFmtId="0" fontId="2" fillId="0" borderId="14" xfId="0" applyFont="1" applyBorder="1"/>
    <xf numFmtId="0" fontId="4" fillId="12" borderId="14" xfId="0" applyFont="1" applyFill="1" applyBorder="1"/>
    <xf numFmtId="3" fontId="2" fillId="0" borderId="14" xfId="0" applyNumberFormat="1" applyFont="1" applyBorder="1"/>
    <xf numFmtId="164" fontId="2" fillId="0" borderId="14" xfId="0" applyNumberFormat="1" applyFont="1" applyBorder="1"/>
    <xf numFmtId="0" fontId="4" fillId="0" borderId="14" xfId="0" applyFont="1" applyBorder="1"/>
    <xf numFmtId="3" fontId="3" fillId="0" borderId="14" xfId="0" applyNumberFormat="1" applyFont="1" applyBorder="1"/>
    <xf numFmtId="4" fontId="4" fillId="0" borderId="14" xfId="0" applyNumberFormat="1" applyFont="1" applyBorder="1"/>
    <xf numFmtId="0" fontId="11" fillId="2" borderId="8" xfId="0" applyFont="1" applyFill="1" applyBorder="1" applyAlignment="1">
      <alignment vertical="top" wrapText="1"/>
    </xf>
    <xf numFmtId="0" fontId="11" fillId="2" borderId="7" xfId="0" quotePrefix="1" applyFont="1" applyFill="1" applyBorder="1" applyAlignment="1">
      <alignment vertical="top" wrapText="1"/>
    </xf>
    <xf numFmtId="0" fontId="0" fillId="0" borderId="0" xfId="0" applyFill="1"/>
    <xf numFmtId="1" fontId="9" fillId="5" borderId="14" xfId="0" applyNumberFormat="1" applyFont="1" applyFill="1" applyBorder="1" applyAlignment="1">
      <alignment vertical="top" wrapText="1"/>
    </xf>
    <xf numFmtId="14" fontId="2" fillId="5" borderId="0" xfId="0" applyNumberFormat="1" applyFont="1" applyFill="1"/>
    <xf numFmtId="9" fontId="8" fillId="6" borderId="14" xfId="0" applyNumberFormat="1" applyFont="1" applyFill="1" applyBorder="1" applyAlignment="1">
      <alignment vertical="top" wrapText="1"/>
    </xf>
    <xf numFmtId="9" fontId="9" fillId="0" borderId="14" xfId="0" applyNumberFormat="1" applyFont="1" applyBorder="1" applyAlignment="1">
      <alignment vertical="top" wrapText="1"/>
    </xf>
    <xf numFmtId="0" fontId="12" fillId="0" borderId="0" xfId="0" applyFont="1"/>
    <xf numFmtId="0" fontId="13" fillId="2" borderId="14" xfId="0" applyFont="1" applyFill="1" applyBorder="1"/>
    <xf numFmtId="0" fontId="9" fillId="5" borderId="14" xfId="0" applyFont="1" applyFill="1" applyBorder="1"/>
    <xf numFmtId="0" fontId="9" fillId="0" borderId="14" xfId="0" applyFont="1" applyBorder="1"/>
    <xf numFmtId="0" fontId="14" fillId="12" borderId="14" xfId="0" applyFont="1" applyFill="1" applyBorder="1"/>
    <xf numFmtId="3" fontId="9" fillId="0" borderId="14" xfId="0" applyNumberFormat="1" applyFont="1" applyBorder="1"/>
    <xf numFmtId="164" fontId="9" fillId="0" borderId="14" xfId="0" applyNumberFormat="1" applyFont="1" applyBorder="1"/>
    <xf numFmtId="0" fontId="14" fillId="0" borderId="14" xfId="0" applyFont="1" applyBorder="1"/>
    <xf numFmtId="3" fontId="15" fillId="0" borderId="14" xfId="0" applyNumberFormat="1" applyFont="1" applyBorder="1"/>
    <xf numFmtId="4" fontId="14" fillId="0" borderId="14" xfId="0" applyNumberFormat="1" applyFont="1" applyBorder="1"/>
    <xf numFmtId="0" fontId="9" fillId="12" borderId="14" xfId="0" applyFont="1" applyFill="1" applyBorder="1"/>
    <xf numFmtId="0" fontId="16" fillId="0" borderId="0" xfId="0" applyFont="1"/>
    <xf numFmtId="0" fontId="2" fillId="12" borderId="15" xfId="0" applyFont="1" applyFill="1" applyBorder="1"/>
    <xf numFmtId="0" fontId="4" fillId="0" borderId="14" xfId="0" applyFont="1" applyBorder="1"/>
    <xf numFmtId="0" fontId="2" fillId="0" borderId="14" xfId="0" applyFont="1" applyBorder="1"/>
    <xf numFmtId="0" fontId="4" fillId="12" borderId="14" xfId="0" applyFont="1" applyFill="1" applyBorder="1"/>
    <xf numFmtId="0" fontId="2" fillId="12" borderId="14" xfId="0" applyFont="1" applyFill="1" applyBorder="1"/>
    <xf numFmtId="0" fontId="1" fillId="2" borderId="14" xfId="0" applyFont="1" applyFill="1" applyBorder="1"/>
    <xf numFmtId="164" fontId="2" fillId="0" borderId="14" xfId="0" applyNumberFormat="1" applyFont="1" applyBorder="1"/>
    <xf numFmtId="3" fontId="2" fillId="0" borderId="14" xfId="0" applyNumberFormat="1" applyFont="1" applyBorder="1"/>
    <xf numFmtId="4" fontId="4" fillId="0" borderId="14" xfId="0" applyNumberFormat="1" applyFont="1" applyBorder="1"/>
    <xf numFmtId="3" fontId="3" fillId="0" borderId="14" xfId="0" applyNumberFormat="1" applyFont="1" applyBorder="1"/>
    <xf numFmtId="0" fontId="2" fillId="5" borderId="14" xfId="0" applyFont="1" applyFill="1" applyBorder="1"/>
    <xf numFmtId="0" fontId="0" fillId="11" borderId="0" xfId="0" applyFill="1"/>
    <xf numFmtId="14" fontId="9" fillId="5" borderId="13" xfId="0" applyNumberFormat="1" applyFont="1" applyFill="1" applyBorder="1" applyAlignment="1">
      <alignment vertical="top" wrapText="1"/>
    </xf>
    <xf numFmtId="2" fontId="7" fillId="5" borderId="0" xfId="0" applyNumberFormat="1" applyFont="1" applyFill="1"/>
    <xf numFmtId="164" fontId="9" fillId="11" borderId="13" xfId="0" applyNumberFormat="1" applyFont="1" applyFill="1" applyBorder="1" applyAlignment="1">
      <alignment vertical="top" wrapText="1"/>
    </xf>
    <xf numFmtId="0" fontId="1" fillId="2" borderId="14" xfId="0" applyFont="1" applyFill="1" applyBorder="1" applyAlignment="1">
      <alignment vertical="top" wrapText="1"/>
    </xf>
    <xf numFmtId="0" fontId="1" fillId="2" borderId="14" xfId="0" applyFont="1" applyFill="1" applyBorder="1" applyAlignment="1">
      <alignment vertical="top"/>
    </xf>
    <xf numFmtId="0" fontId="3" fillId="2" borderId="14" xfId="0" applyFont="1" applyFill="1" applyBorder="1" applyAlignment="1">
      <alignment vertical="top" wrapText="1"/>
    </xf>
    <xf numFmtId="0" fontId="3" fillId="2" borderId="14" xfId="0" applyFont="1" applyFill="1" applyBorder="1" applyAlignment="1">
      <alignment horizontal="center" vertical="top" wrapText="1"/>
    </xf>
    <xf numFmtId="14" fontId="2" fillId="0" borderId="0" xfId="0" applyNumberFormat="1" applyFont="1" applyFill="1"/>
    <xf numFmtId="0" fontId="2" fillId="3" borderId="14" xfId="0" applyFont="1" applyFill="1" applyBorder="1" applyAlignment="1">
      <alignment vertical="top" wrapText="1"/>
    </xf>
    <xf numFmtId="0" fontId="1" fillId="11" borderId="0" xfId="0" applyFont="1" applyFill="1"/>
    <xf numFmtId="0" fontId="6" fillId="2" borderId="14" xfId="0" applyFont="1" applyFill="1" applyBorder="1" applyAlignment="1">
      <alignment horizontal="left" vertical="top" wrapText="1"/>
    </xf>
    <xf numFmtId="0" fontId="2" fillId="13" borderId="14" xfId="0" applyFont="1" applyFill="1" applyBorder="1" applyAlignment="1">
      <alignment horizontal="left" vertical="top"/>
    </xf>
    <xf numFmtId="14" fontId="2" fillId="14" borderId="14" xfId="0" applyNumberFormat="1" applyFont="1" applyFill="1" applyBorder="1" applyAlignment="1">
      <alignment horizontal="left" vertical="top" wrapText="1"/>
    </xf>
    <xf numFmtId="0" fontId="2" fillId="14" borderId="14" xfId="0" applyFont="1" applyFill="1" applyBorder="1" applyAlignment="1">
      <alignment horizontal="left" vertical="top" wrapText="1"/>
    </xf>
    <xf numFmtId="1" fontId="2" fillId="14" borderId="14" xfId="0" applyNumberFormat="1" applyFont="1" applyFill="1" applyBorder="1" applyAlignment="1">
      <alignment horizontal="left" vertical="top" wrapText="1"/>
    </xf>
    <xf numFmtId="0" fontId="2" fillId="5" borderId="14" xfId="0" applyFont="1" applyFill="1" applyBorder="1" applyAlignment="1">
      <alignment horizontal="left" vertical="top" wrapText="1"/>
    </xf>
    <xf numFmtId="1" fontId="2" fillId="5" borderId="14" xfId="0" applyNumberFormat="1" applyFont="1" applyFill="1" applyBorder="1" applyAlignment="1">
      <alignment horizontal="left" vertical="top" wrapText="1"/>
    </xf>
    <xf numFmtId="0" fontId="2" fillId="13" borderId="14" xfId="0" applyFont="1" applyFill="1" applyBorder="1" applyAlignment="1">
      <alignment horizontal="left" vertical="top" wrapText="1"/>
    </xf>
    <xf numFmtId="0" fontId="1" fillId="13" borderId="14" xfId="0" applyFont="1" applyFill="1" applyBorder="1" applyAlignment="1">
      <alignment horizontal="left" vertical="top"/>
    </xf>
    <xf numFmtId="0" fontId="2" fillId="0" borderId="0" xfId="0" applyFont="1" applyFill="1"/>
    <xf numFmtId="0" fontId="2" fillId="5" borderId="14" xfId="0" applyFont="1" applyFill="1" applyBorder="1" applyAlignment="1">
      <alignment horizontal="left" vertical="top"/>
    </xf>
    <xf numFmtId="0" fontId="2" fillId="0" borderId="14" xfId="0" applyFont="1" applyBorder="1" applyAlignment="1">
      <alignment horizontal="left" vertical="top"/>
    </xf>
    <xf numFmtId="0" fontId="2" fillId="3" borderId="14" xfId="0" applyFont="1" applyFill="1" applyBorder="1" applyAlignment="1">
      <alignment vertical="top" wrapText="1"/>
    </xf>
    <xf numFmtId="0" fontId="2" fillId="3" borderId="14" xfId="0" applyFont="1" applyFill="1" applyBorder="1" applyAlignment="1">
      <alignment vertical="top"/>
    </xf>
    <xf numFmtId="0" fontId="4" fillId="3" borderId="3" xfId="0" applyFont="1" applyFill="1" applyBorder="1" applyAlignment="1">
      <alignment vertical="top" wrapText="1"/>
    </xf>
    <xf numFmtId="0" fontId="4" fillId="3" borderId="4" xfId="0" applyFont="1" applyFill="1" applyBorder="1" applyAlignment="1">
      <alignment vertical="top"/>
    </xf>
    <xf numFmtId="0" fontId="4" fillId="4" borderId="4" xfId="0" applyFont="1" applyFill="1" applyBorder="1" applyAlignment="1">
      <alignment horizontal="left" vertical="top"/>
    </xf>
    <xf numFmtId="0" fontId="2" fillId="4" borderId="4" xfId="0" applyFont="1" applyFill="1" applyBorder="1" applyAlignment="1">
      <alignment horizontal="left" vertical="top"/>
    </xf>
    <xf numFmtId="0" fontId="4" fillId="5" borderId="14" xfId="0" applyFont="1" applyFill="1" applyBorder="1"/>
    <xf numFmtId="3" fontId="4" fillId="0" borderId="14" xfId="0" applyNumberFormat="1" applyFont="1" applyBorder="1"/>
    <xf numFmtId="4" fontId="2" fillId="0" borderId="14" xfId="0" applyNumberFormat="1" applyFont="1" applyBorder="1"/>
    <xf numFmtId="0" fontId="3" fillId="0" borderId="0" xfId="0" applyFont="1"/>
    <xf numFmtId="0" fontId="1" fillId="0" borderId="0" xfId="0" applyFont="1" applyFill="1" applyBorder="1"/>
    <xf numFmtId="0" fontId="2" fillId="3" borderId="14" xfId="0" applyFont="1" applyFill="1" applyBorder="1" applyAlignment="1">
      <alignment vertical="top" wrapText="1"/>
    </xf>
    <xf numFmtId="14" fontId="2" fillId="11" borderId="0" xfId="0" applyNumberFormat="1" applyFont="1" applyFill="1"/>
    <xf numFmtId="0" fontId="2" fillId="11" borderId="0" xfId="0" applyFont="1" applyFill="1" applyAlignment="1">
      <alignment horizontal="center"/>
    </xf>
    <xf numFmtId="0" fontId="11" fillId="2" borderId="14" xfId="0" applyFont="1" applyFill="1" applyBorder="1" applyAlignment="1">
      <alignment horizontal="center" vertical="top" wrapText="1"/>
    </xf>
    <xf numFmtId="0" fontId="0" fillId="0" borderId="0" xfId="0" applyAlignment="1">
      <alignment horizontal="center"/>
    </xf>
    <xf numFmtId="0" fontId="9" fillId="13" borderId="14" xfId="0" applyFont="1" applyFill="1" applyBorder="1" applyAlignment="1">
      <alignment vertical="top" wrapText="1"/>
    </xf>
    <xf numFmtId="14" fontId="9" fillId="13" borderId="14" xfId="0" applyNumberFormat="1" applyFont="1" applyFill="1" applyBorder="1" applyAlignment="1">
      <alignment vertical="top" wrapText="1"/>
    </xf>
    <xf numFmtId="1" fontId="9" fillId="13" borderId="14" xfId="0" applyNumberFormat="1" applyFont="1" applyFill="1" applyBorder="1" applyAlignment="1">
      <alignment horizontal="center" vertical="top" wrapText="1"/>
    </xf>
    <xf numFmtId="0" fontId="9" fillId="0" borderId="14" xfId="0" applyFont="1" applyFill="1" applyBorder="1" applyAlignment="1">
      <alignment vertical="top" wrapText="1"/>
    </xf>
    <xf numFmtId="14" fontId="9" fillId="0" borderId="14" xfId="0" applyNumberFormat="1" applyFont="1" applyFill="1" applyBorder="1" applyAlignment="1">
      <alignment vertical="top" wrapText="1"/>
    </xf>
    <xf numFmtId="1" fontId="9" fillId="0" borderId="14" xfId="0" applyNumberFormat="1" applyFont="1" applyFill="1" applyBorder="1" applyAlignment="1">
      <alignment horizontal="center" vertical="top" wrapText="1"/>
    </xf>
    <xf numFmtId="0" fontId="2" fillId="11" borderId="0" xfId="0" applyFont="1" applyFill="1" applyAlignment="1">
      <alignment horizontal="left"/>
    </xf>
    <xf numFmtId="0" fontId="11" fillId="2" borderId="14" xfId="0" applyFont="1" applyFill="1" applyBorder="1" applyAlignment="1">
      <alignment horizontal="left" vertical="top" wrapText="1"/>
    </xf>
    <xf numFmtId="1" fontId="9" fillId="13" borderId="14" xfId="0" applyNumberFormat="1" applyFont="1" applyFill="1" applyBorder="1" applyAlignment="1">
      <alignment horizontal="left" vertical="top" wrapText="1"/>
    </xf>
    <xf numFmtId="0" fontId="0" fillId="0" borderId="0" xfId="0" applyAlignment="1">
      <alignment horizontal="left"/>
    </xf>
    <xf numFmtId="0" fontId="1" fillId="0" borderId="0" xfId="0" applyFont="1" applyAlignment="1">
      <alignment vertical="center"/>
    </xf>
    <xf numFmtId="0" fontId="18" fillId="0" borderId="0" xfId="0" applyFont="1" applyAlignment="1">
      <alignment horizontal="left" vertical="center" indent="2"/>
    </xf>
    <xf numFmtId="0" fontId="17" fillId="0" borderId="0" xfId="0" applyFont="1"/>
    <xf numFmtId="0" fontId="17" fillId="0" borderId="0" xfId="0" applyFont="1" applyAlignment="1">
      <alignment horizontal="left" vertical="center" indent="2"/>
    </xf>
    <xf numFmtId="0" fontId="2" fillId="0" borderId="14" xfId="0" applyFont="1" applyFill="1" applyBorder="1" applyAlignment="1">
      <alignment horizontal="center" vertical="top" wrapText="1"/>
    </xf>
    <xf numFmtId="1" fontId="9" fillId="0" borderId="14" xfId="0" applyNumberFormat="1" applyFont="1" applyFill="1" applyBorder="1" applyAlignment="1">
      <alignment horizontal="left" vertical="top" wrapText="1"/>
    </xf>
    <xf numFmtId="0" fontId="1" fillId="0" borderId="0" xfId="0" applyFont="1" applyFill="1"/>
    <xf numFmtId="0" fontId="1" fillId="2" borderId="2" xfId="0" applyFont="1" applyFill="1" applyBorder="1" applyAlignment="1">
      <alignment horizontal="left" vertical="top"/>
    </xf>
    <xf numFmtId="0" fontId="2" fillId="4" borderId="4" xfId="0" applyFont="1" applyFill="1" applyBorder="1" applyAlignment="1">
      <alignment horizontal="left" vertical="top" wrapText="1"/>
    </xf>
    <xf numFmtId="0" fontId="1" fillId="2" borderId="4" xfId="0" applyFont="1" applyFill="1" applyBorder="1" applyAlignment="1">
      <alignment horizontal="left" vertical="top"/>
    </xf>
    <xf numFmtId="0" fontId="0" fillId="4" borderId="4" xfId="0" applyFill="1" applyBorder="1" applyAlignment="1">
      <alignment horizontal="left" vertical="top"/>
    </xf>
    <xf numFmtId="0" fontId="1" fillId="15" borderId="14" xfId="0" applyFont="1" applyFill="1" applyBorder="1"/>
    <xf numFmtId="9" fontId="1" fillId="15" borderId="14" xfId="0" applyNumberFormat="1" applyFont="1" applyFill="1" applyBorder="1"/>
    <xf numFmtId="0" fontId="2" fillId="11" borderId="14" xfId="0" applyFont="1" applyFill="1" applyBorder="1"/>
    <xf numFmtId="0" fontId="2" fillId="15" borderId="14" xfId="0" applyFont="1" applyFill="1" applyBorder="1"/>
    <xf numFmtId="9" fontId="2" fillId="15" borderId="14" xfId="0" applyNumberFormat="1" applyFont="1" applyFill="1" applyBorder="1"/>
    <xf numFmtId="0" fontId="4" fillId="0" borderId="14" xfId="0" applyFont="1" applyFill="1" applyBorder="1" applyAlignment="1">
      <alignment horizontal="center" vertical="top" wrapText="1"/>
    </xf>
    <xf numFmtId="0" fontId="2" fillId="0" borderId="14" xfId="0" applyFont="1" applyFill="1" applyBorder="1" applyAlignment="1">
      <alignment vertical="top" wrapText="1"/>
    </xf>
    <xf numFmtId="0" fontId="4" fillId="0" borderId="14" xfId="0" applyFont="1" applyFill="1" applyBorder="1" applyAlignment="1">
      <alignment vertical="top" wrapText="1"/>
    </xf>
    <xf numFmtId="9" fontId="2" fillId="0" borderId="14" xfId="0" applyNumberFormat="1" applyFont="1" applyFill="1" applyBorder="1" applyAlignment="1">
      <alignment vertical="top" wrapText="1"/>
    </xf>
    <xf numFmtId="0" fontId="6" fillId="2" borderId="5" xfId="0" applyFont="1" applyFill="1" applyBorder="1" applyAlignment="1">
      <alignment vertical="top" wrapText="1"/>
    </xf>
    <xf numFmtId="0" fontId="2" fillId="0" borderId="6" xfId="0" applyFont="1" applyBorder="1" applyAlignment="1">
      <alignment vertical="top" wrapText="1"/>
    </xf>
    <xf numFmtId="0" fontId="6" fillId="2" borderId="6" xfId="0" applyFont="1" applyFill="1" applyBorder="1" applyAlignment="1">
      <alignment vertical="top" wrapText="1"/>
    </xf>
    <xf numFmtId="0" fontId="5" fillId="6" borderId="9" xfId="0" applyFont="1" applyFill="1" applyBorder="1" applyAlignment="1">
      <alignment vertical="top" wrapText="1"/>
    </xf>
    <xf numFmtId="0" fontId="5" fillId="6" borderId="10" xfId="0" applyFont="1" applyFill="1" applyBorder="1" applyAlignment="1">
      <alignment vertical="top" wrapText="1"/>
    </xf>
    <xf numFmtId="0" fontId="2" fillId="7" borderId="9" xfId="0" applyFont="1" applyFill="1" applyBorder="1" applyAlignment="1">
      <alignment vertical="top" wrapText="1"/>
    </xf>
    <xf numFmtId="0" fontId="2" fillId="8" borderId="10" xfId="0" applyFont="1" applyFill="1" applyBorder="1" applyAlignment="1">
      <alignment vertical="top" wrapText="1"/>
    </xf>
    <xf numFmtId="0" fontId="2" fillId="0" borderId="10" xfId="0" applyFont="1" applyBorder="1" applyAlignment="1">
      <alignment vertical="top" wrapText="1"/>
    </xf>
    <xf numFmtId="0" fontId="5" fillId="9" borderId="9" xfId="0" applyFont="1" applyFill="1" applyBorder="1" applyAlignment="1">
      <alignment vertical="top" wrapText="1"/>
    </xf>
    <xf numFmtId="0" fontId="5" fillId="9" borderId="10" xfId="0" applyFont="1" applyFill="1" applyBorder="1" applyAlignment="1">
      <alignment vertical="top" wrapText="1"/>
    </xf>
    <xf numFmtId="0" fontId="5" fillId="10" borderId="9" xfId="0" applyFont="1" applyFill="1" applyBorder="1" applyAlignment="1">
      <alignment vertical="top" wrapText="1"/>
    </xf>
    <xf numFmtId="14" fontId="5" fillId="10" borderId="10" xfId="0" applyNumberFormat="1" applyFont="1" applyFill="1" applyBorder="1" applyAlignment="1">
      <alignment vertical="top" wrapText="1"/>
    </xf>
    <xf numFmtId="0" fontId="5" fillId="10" borderId="10" xfId="0" applyFont="1" applyFill="1" applyBorder="1" applyAlignment="1">
      <alignment vertical="top" wrapText="1"/>
    </xf>
    <xf numFmtId="0" fontId="2" fillId="8" borderId="12" xfId="0" applyFont="1" applyFill="1" applyBorder="1" applyAlignment="1">
      <alignment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7" borderId="13" xfId="0" applyFont="1" applyFill="1" applyBorder="1" applyAlignment="1">
      <alignment vertical="top" wrapText="1"/>
    </xf>
    <xf numFmtId="0" fontId="2" fillId="8" borderId="13" xfId="0" applyFont="1" applyFill="1" applyBorder="1" applyAlignment="1">
      <alignment vertical="top" wrapText="1"/>
    </xf>
    <xf numFmtId="0" fontId="5" fillId="0" borderId="0" xfId="0" applyFont="1"/>
    <xf numFmtId="0" fontId="2" fillId="2" borderId="14" xfId="0" applyFont="1" applyFill="1" applyBorder="1"/>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1" fillId="7" borderId="13" xfId="0" applyFont="1" applyFill="1" applyBorder="1" applyAlignment="1">
      <alignment vertical="top"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7" fillId="13" borderId="14" xfId="0" applyFont="1" applyFill="1" applyBorder="1" applyAlignment="1">
      <alignment vertical="top" wrapText="1"/>
    </xf>
    <xf numFmtId="0" fontId="7" fillId="13" borderId="14" xfId="0" applyFont="1" applyFill="1" applyBorder="1" applyAlignment="1">
      <alignment vertical="top"/>
    </xf>
    <xf numFmtId="0" fontId="7" fillId="13" borderId="14" xfId="2" applyFont="1" applyFill="1" applyBorder="1" applyAlignment="1">
      <alignment vertical="top" wrapText="1"/>
    </xf>
    <xf numFmtId="0" fontId="23" fillId="2" borderId="14" xfId="0" applyFont="1" applyFill="1" applyBorder="1" applyAlignment="1">
      <alignment vertical="top" wrapText="1"/>
    </xf>
    <xf numFmtId="0" fontId="23" fillId="2" borderId="14" xfId="0" applyFont="1" applyFill="1" applyBorder="1" applyAlignment="1">
      <alignment vertical="top"/>
    </xf>
    <xf numFmtId="0" fontId="7" fillId="3" borderId="14" xfId="0" applyFont="1" applyFill="1" applyBorder="1" applyAlignment="1">
      <alignment vertical="top" wrapText="1"/>
    </xf>
    <xf numFmtId="0" fontId="7" fillId="3" borderId="14" xfId="0" applyFont="1" applyFill="1" applyBorder="1" applyAlignment="1">
      <alignment vertical="top"/>
    </xf>
    <xf numFmtId="0" fontId="7" fillId="13" borderId="16" xfId="2" applyFont="1" applyFill="1" applyBorder="1" applyAlignment="1">
      <alignment vertical="top" wrapText="1"/>
    </xf>
    <xf numFmtId="0" fontId="1" fillId="2" borderId="14" xfId="0" applyFont="1" applyFill="1" applyBorder="1" applyAlignment="1">
      <alignment horizontal="right" vertical="top" wrapText="1"/>
    </xf>
    <xf numFmtId="0" fontId="2" fillId="0" borderId="0" xfId="0" applyFont="1" applyAlignment="1">
      <alignment vertical="top"/>
    </xf>
    <xf numFmtId="0" fontId="2" fillId="15" borderId="18" xfId="0" applyFont="1" applyFill="1" applyBorder="1" applyAlignment="1">
      <alignment vertical="top"/>
    </xf>
    <xf numFmtId="0" fontId="2" fillId="15" borderId="14" xfId="0" applyFont="1" applyFill="1" applyBorder="1" applyAlignment="1">
      <alignment vertical="top"/>
    </xf>
    <xf numFmtId="0" fontId="1" fillId="15" borderId="18" xfId="0" applyFont="1" applyFill="1" applyBorder="1"/>
    <xf numFmtId="0" fontId="2" fillId="15" borderId="18" xfId="0" applyFont="1" applyFill="1" applyBorder="1"/>
    <xf numFmtId="9" fontId="2" fillId="15" borderId="18" xfId="0" applyNumberFormat="1" applyFont="1" applyFill="1" applyBorder="1"/>
    <xf numFmtId="0" fontId="0" fillId="0" borderId="14" xfId="0" applyBorder="1"/>
    <xf numFmtId="0" fontId="1" fillId="0" borderId="14" xfId="0" applyFont="1" applyBorder="1"/>
    <xf numFmtId="0" fontId="4" fillId="11" borderId="14" xfId="0" applyFont="1" applyFill="1" applyBorder="1" applyAlignment="1">
      <alignment horizontal="center" vertical="top" wrapText="1"/>
    </xf>
    <xf numFmtId="0" fontId="2" fillId="11" borderId="14" xfId="0" applyFont="1" applyFill="1" applyBorder="1" applyAlignment="1">
      <alignment vertical="top" wrapText="1"/>
    </xf>
    <xf numFmtId="0" fontId="2" fillId="11" borderId="14" xfId="0" applyFont="1" applyFill="1" applyBorder="1" applyAlignment="1">
      <alignment horizontal="center" vertical="top" wrapText="1"/>
    </xf>
    <xf numFmtId="0" fontId="19" fillId="11" borderId="14" xfId="0" applyFont="1" applyFill="1" applyBorder="1" applyAlignment="1">
      <alignment horizontal="center" vertical="top" wrapText="1"/>
    </xf>
    <xf numFmtId="0" fontId="19" fillId="11" borderId="14" xfId="0" applyFont="1" applyFill="1" applyBorder="1" applyAlignment="1">
      <alignment vertical="top" wrapText="1"/>
    </xf>
    <xf numFmtId="0" fontId="0" fillId="11" borderId="14" xfId="0" applyFill="1" applyBorder="1"/>
    <xf numFmtId="0" fontId="25" fillId="13" borderId="14" xfId="1" applyFont="1" applyFill="1" applyBorder="1" applyAlignment="1">
      <alignment vertical="top" wrapText="1"/>
    </xf>
    <xf numFmtId="0" fontId="25" fillId="13" borderId="17" xfId="1" applyFont="1" applyFill="1" applyBorder="1" applyAlignment="1">
      <alignment vertical="top" wrapText="1"/>
    </xf>
    <xf numFmtId="0" fontId="25" fillId="13" borderId="14" xfId="1" applyFont="1" applyFill="1" applyBorder="1" applyAlignment="1">
      <alignment vertical="top"/>
    </xf>
    <xf numFmtId="0" fontId="25" fillId="13" borderId="14" xfId="2" applyFont="1" applyFill="1" applyBorder="1" applyAlignment="1">
      <alignment vertical="top" wrapText="1"/>
    </xf>
    <xf numFmtId="0" fontId="25" fillId="13" borderId="14" xfId="0" applyFont="1" applyFill="1" applyBorder="1" applyAlignment="1">
      <alignment vertical="top" wrapText="1"/>
    </xf>
    <xf numFmtId="0" fontId="27" fillId="0" borderId="0" xfId="3" applyAlignment="1" applyProtection="1">
      <alignment wrapText="1"/>
    </xf>
    <xf numFmtId="0" fontId="26" fillId="0" borderId="0" xfId="0" applyFont="1" applyAlignment="1">
      <alignment wrapText="1"/>
    </xf>
    <xf numFmtId="0" fontId="27" fillId="4" borderId="4" xfId="3" applyFill="1" applyBorder="1" applyAlignment="1" applyProtection="1">
      <alignment horizontal="left" vertical="top"/>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2" fillId="13" borderId="14" xfId="0" applyFont="1" applyFill="1" applyBorder="1" applyAlignment="1">
      <alignment vertical="top" wrapText="1"/>
    </xf>
    <xf numFmtId="0" fontId="4" fillId="3" borderId="14" xfId="0" applyFont="1" applyFill="1" applyBorder="1" applyAlignment="1">
      <alignment vertical="top" wrapText="1"/>
    </xf>
    <xf numFmtId="0" fontId="30" fillId="0" borderId="0" xfId="0" applyFont="1"/>
    <xf numFmtId="0" fontId="28" fillId="2" borderId="14" xfId="0" applyFont="1" applyFill="1" applyBorder="1"/>
    <xf numFmtId="0" fontId="29" fillId="3" borderId="14" xfId="0" applyFont="1" applyFill="1" applyBorder="1" applyAlignment="1">
      <alignment vertical="top" wrapText="1"/>
    </xf>
    <xf numFmtId="0" fontId="2" fillId="3" borderId="14" xfId="0" applyFont="1" applyFill="1" applyBorder="1" applyAlignment="1">
      <alignment vertical="top" wrapText="1"/>
    </xf>
    <xf numFmtId="0" fontId="2" fillId="7" borderId="13" xfId="0" applyFont="1" applyFill="1" applyBorder="1" applyAlignment="1">
      <alignment vertical="top" wrapText="1"/>
    </xf>
    <xf numFmtId="0" fontId="2" fillId="7" borderId="11" xfId="0" applyFont="1" applyFill="1" applyBorder="1" applyAlignment="1">
      <alignment vertical="top" wrapText="1"/>
    </xf>
    <xf numFmtId="0" fontId="2" fillId="7" borderId="9" xfId="0" applyFont="1" applyFill="1" applyBorder="1" applyAlignment="1">
      <alignment vertical="top" wrapText="1"/>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C24" sqref="C24:C35"/>
    </sheetView>
  </sheetViews>
  <sheetFormatPr defaultRowHeight="14.5"/>
  <cols>
    <col min="1" max="1" width="5.54296875" customWidth="1"/>
    <col min="2" max="2" width="32.453125" customWidth="1"/>
    <col min="3" max="3" width="48.54296875" style="139" customWidth="1"/>
  </cols>
  <sheetData>
    <row r="1" spans="1:6" ht="15" thickBot="1">
      <c r="A1" s="1"/>
      <c r="B1" s="2"/>
      <c r="C1" s="147" t="s">
        <v>0</v>
      </c>
    </row>
    <row r="2" spans="1:6" ht="15" thickBot="1">
      <c r="A2" s="3" t="s">
        <v>1</v>
      </c>
      <c r="B2" s="4" t="s">
        <v>2</v>
      </c>
      <c r="C2" s="119"/>
    </row>
    <row r="3" spans="1:6" ht="15" thickBot="1">
      <c r="A3" s="5" t="s">
        <v>3</v>
      </c>
      <c r="B3" s="6" t="s">
        <v>4</v>
      </c>
      <c r="C3" s="119"/>
      <c r="F3" s="213"/>
    </row>
    <row r="4" spans="1:6" ht="15" thickBot="1">
      <c r="A4" s="5" t="s">
        <v>5</v>
      </c>
      <c r="B4" s="6" t="s">
        <v>6</v>
      </c>
      <c r="C4" s="119"/>
      <c r="F4" s="213"/>
    </row>
    <row r="5" spans="1:6" ht="15" thickBot="1">
      <c r="A5" s="5" t="s">
        <v>7</v>
      </c>
      <c r="B5" s="6" t="s">
        <v>8</v>
      </c>
      <c r="C5" s="119"/>
      <c r="F5" s="214"/>
    </row>
    <row r="6" spans="1:6" ht="15" thickBot="1">
      <c r="A6" s="5" t="s">
        <v>9</v>
      </c>
      <c r="B6" s="6" t="s">
        <v>10</v>
      </c>
      <c r="C6" s="119"/>
      <c r="F6" s="214"/>
    </row>
    <row r="7" spans="1:6" ht="15" thickBot="1">
      <c r="A7" s="5" t="s">
        <v>11</v>
      </c>
      <c r="B7" s="6" t="s">
        <v>12</v>
      </c>
      <c r="C7" s="119"/>
    </row>
    <row r="8" spans="1:6" ht="15" thickBot="1">
      <c r="A8" s="5" t="s">
        <v>13</v>
      </c>
      <c r="B8" s="6" t="s">
        <v>15</v>
      </c>
      <c r="C8" s="215"/>
    </row>
    <row r="9" spans="1:6" ht="15" thickBot="1">
      <c r="A9" s="5" t="s">
        <v>14</v>
      </c>
      <c r="B9" s="6" t="s">
        <v>17</v>
      </c>
      <c r="C9" s="215"/>
    </row>
    <row r="10" spans="1:6" ht="15" thickBot="1">
      <c r="A10" s="5" t="s">
        <v>16</v>
      </c>
      <c r="B10" s="6" t="s">
        <v>19</v>
      </c>
      <c r="C10" s="119"/>
    </row>
    <row r="11" spans="1:6" ht="15" thickBot="1">
      <c r="A11" s="5" t="s">
        <v>18</v>
      </c>
      <c r="B11" s="6" t="s">
        <v>21</v>
      </c>
      <c r="C11" s="148"/>
    </row>
    <row r="12" spans="1:6" ht="15" thickBot="1">
      <c r="A12" s="5" t="s">
        <v>20</v>
      </c>
      <c r="B12" s="6" t="s">
        <v>23</v>
      </c>
      <c r="C12" s="119"/>
    </row>
    <row r="13" spans="1:6" ht="15" thickBot="1">
      <c r="A13" s="5" t="s">
        <v>22</v>
      </c>
      <c r="B13" s="6" t="s">
        <v>25</v>
      </c>
      <c r="C13" s="119"/>
    </row>
    <row r="14" spans="1:6" ht="20.5" thickBot="1">
      <c r="A14" s="5" t="s">
        <v>24</v>
      </c>
      <c r="B14" s="9" t="s">
        <v>428</v>
      </c>
      <c r="C14" s="119"/>
    </row>
    <row r="15" spans="1:6" ht="20.5" thickBot="1">
      <c r="A15" s="5" t="s">
        <v>26</v>
      </c>
      <c r="B15" s="9" t="s">
        <v>429</v>
      </c>
      <c r="C15" s="119"/>
    </row>
    <row r="16" spans="1:6" ht="15" thickBot="1">
      <c r="A16" s="5" t="s">
        <v>27</v>
      </c>
      <c r="B16" s="6" t="s">
        <v>29</v>
      </c>
      <c r="C16" s="119"/>
    </row>
    <row r="17" spans="1:3" ht="31.5" customHeight="1" thickBot="1">
      <c r="A17" s="5" t="s">
        <v>28</v>
      </c>
      <c r="B17" s="9" t="s">
        <v>430</v>
      </c>
      <c r="C17" s="119"/>
    </row>
    <row r="18" spans="1:3" ht="15" thickBot="1">
      <c r="A18" s="5" t="s">
        <v>30</v>
      </c>
      <c r="B18" s="6" t="s">
        <v>32</v>
      </c>
      <c r="C18" s="119"/>
    </row>
    <row r="19" spans="1:3" ht="15" thickBot="1">
      <c r="A19" s="5" t="s">
        <v>31</v>
      </c>
      <c r="B19" s="6" t="s">
        <v>34</v>
      </c>
      <c r="C19" s="119"/>
    </row>
    <row r="20" spans="1:3" ht="15" thickBot="1">
      <c r="A20" s="5" t="s">
        <v>33</v>
      </c>
      <c r="B20" s="6" t="s">
        <v>36</v>
      </c>
      <c r="C20" s="119"/>
    </row>
    <row r="21" spans="1:3" ht="15" thickBot="1">
      <c r="A21" s="5" t="s">
        <v>35</v>
      </c>
      <c r="B21" s="6" t="s">
        <v>53</v>
      </c>
      <c r="C21" s="119"/>
    </row>
    <row r="22" spans="1:3" ht="15" thickBot="1">
      <c r="A22" s="116" t="s">
        <v>37</v>
      </c>
      <c r="B22" s="117" t="s">
        <v>339</v>
      </c>
      <c r="C22" s="119"/>
    </row>
    <row r="23" spans="1:3" ht="15" thickBot="1">
      <c r="A23" s="7"/>
      <c r="B23" s="8" t="s">
        <v>38</v>
      </c>
      <c r="C23" s="149" t="s">
        <v>39</v>
      </c>
    </row>
    <row r="24" spans="1:3" ht="15" thickBot="1">
      <c r="A24" s="5" t="s">
        <v>40</v>
      </c>
      <c r="B24" s="6" t="s">
        <v>41</v>
      </c>
      <c r="C24" s="119"/>
    </row>
    <row r="25" spans="1:3" ht="15" thickBot="1">
      <c r="A25" s="5" t="s">
        <v>42</v>
      </c>
      <c r="B25" s="6" t="s">
        <v>388</v>
      </c>
      <c r="C25" s="119"/>
    </row>
    <row r="26" spans="1:3" ht="15" thickBot="1">
      <c r="A26" s="5" t="s">
        <v>43</v>
      </c>
      <c r="B26" s="6" t="s">
        <v>389</v>
      </c>
      <c r="C26" s="119"/>
    </row>
    <row r="27" spans="1:3" ht="15" thickBot="1">
      <c r="A27" s="5" t="s">
        <v>44</v>
      </c>
      <c r="B27" s="6" t="s">
        <v>322</v>
      </c>
      <c r="C27" s="150"/>
    </row>
    <row r="28" spans="1:3" ht="15" thickBot="1">
      <c r="A28" s="5" t="s">
        <v>45</v>
      </c>
      <c r="B28" s="6" t="s">
        <v>319</v>
      </c>
      <c r="C28" s="119"/>
    </row>
    <row r="29" spans="1:3" ht="15" thickBot="1">
      <c r="A29" s="5" t="s">
        <v>46</v>
      </c>
      <c r="B29" s="6" t="s">
        <v>390</v>
      </c>
      <c r="C29" s="150"/>
    </row>
    <row r="30" spans="1:3" ht="15" thickBot="1">
      <c r="A30" s="5" t="s">
        <v>47</v>
      </c>
      <c r="B30" s="6" t="s">
        <v>391</v>
      </c>
      <c r="C30" s="150"/>
    </row>
    <row r="31" spans="1:3" ht="15" thickBot="1">
      <c r="A31" s="5" t="s">
        <v>48</v>
      </c>
      <c r="B31" s="6" t="s">
        <v>320</v>
      </c>
      <c r="C31" s="119"/>
    </row>
    <row r="32" spans="1:3" ht="15" thickBot="1">
      <c r="A32" s="5" t="s">
        <v>50</v>
      </c>
      <c r="B32" s="6" t="s">
        <v>321</v>
      </c>
      <c r="C32" s="215"/>
    </row>
    <row r="33" spans="1:3" ht="15" thickBot="1">
      <c r="A33" s="5" t="s">
        <v>51</v>
      </c>
      <c r="B33" s="6" t="s">
        <v>49</v>
      </c>
      <c r="C33" s="119"/>
    </row>
    <row r="34" spans="1:3" ht="15" thickBot="1">
      <c r="A34" s="5" t="s">
        <v>52</v>
      </c>
      <c r="B34" s="6" t="s">
        <v>431</v>
      </c>
      <c r="C34" s="119"/>
    </row>
    <row r="35" spans="1:3" ht="15" thickBot="1">
      <c r="A35" s="5" t="s">
        <v>392</v>
      </c>
      <c r="B35" s="6" t="s">
        <v>432</v>
      </c>
      <c r="C35" s="119"/>
    </row>
    <row r="36" spans="1:3" ht="20.5" thickBot="1">
      <c r="A36" s="5" t="s">
        <v>433</v>
      </c>
      <c r="B36" s="9" t="s">
        <v>318</v>
      </c>
      <c r="C36" s="118"/>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0CD86-2209-44C3-81D6-FA6687A26016}">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L180"/>
  <sheetViews>
    <sheetView topLeftCell="C5" zoomScaleNormal="100" workbookViewId="0">
      <selection activeCell="F7" sqref="F7"/>
    </sheetView>
  </sheetViews>
  <sheetFormatPr defaultColWidth="23.26953125" defaultRowHeight="14.5"/>
  <cols>
    <col min="1" max="1" width="6.54296875" style="10" customWidth="1"/>
    <col min="2" max="2" width="22.1796875" style="10" customWidth="1"/>
    <col min="3" max="3" width="34.26953125" customWidth="1"/>
    <col min="4" max="4" width="13.1796875" style="10" customWidth="1"/>
    <col min="5" max="5" width="7.453125" customWidth="1"/>
    <col min="6" max="6" width="23.26953125" style="10"/>
    <col min="7" max="7" width="4.54296875" style="10" customWidth="1"/>
    <col min="8" max="8" width="4.26953125" style="10" customWidth="1"/>
    <col min="9" max="9" width="6.26953125" style="10" customWidth="1"/>
    <col min="10" max="10" width="2.81640625" style="10" customWidth="1"/>
    <col min="11" max="11" width="34.26953125" style="220" customWidth="1"/>
    <col min="12" max="12" width="13.1796875" style="10" customWidth="1"/>
    <col min="13" max="16384" width="23.26953125" style="10"/>
  </cols>
  <sheetData>
    <row r="1" spans="1:12" s="17" customFormat="1" ht="10">
      <c r="A1" s="95">
        <v>1</v>
      </c>
      <c r="B1" s="95" t="s">
        <v>54</v>
      </c>
      <c r="C1" s="95" t="s">
        <v>54</v>
      </c>
      <c r="D1" s="96" t="s">
        <v>55</v>
      </c>
      <c r="E1" s="97" t="s">
        <v>56</v>
      </c>
      <c r="F1" s="97" t="s">
        <v>57</v>
      </c>
      <c r="G1" s="151">
        <f>SUM(G2:G9)</f>
        <v>0</v>
      </c>
      <c r="H1" s="151">
        <v>2</v>
      </c>
      <c r="I1" s="152">
        <f>G1/H1</f>
        <v>0</v>
      </c>
      <c r="J1" s="151" t="s">
        <v>538</v>
      </c>
      <c r="K1" s="221" t="s">
        <v>852</v>
      </c>
      <c r="L1" s="96" t="s">
        <v>55</v>
      </c>
    </row>
    <row r="2" spans="1:12" ht="30">
      <c r="A2" s="185" t="s">
        <v>615</v>
      </c>
      <c r="B2" s="185" t="s">
        <v>436</v>
      </c>
      <c r="C2" s="185" t="s">
        <v>58</v>
      </c>
      <c r="D2" s="186" t="s">
        <v>59</v>
      </c>
      <c r="E2" s="156"/>
      <c r="F2" s="157"/>
      <c r="G2" s="153"/>
      <c r="H2" s="153"/>
      <c r="I2" s="153"/>
      <c r="J2" s="153" t="s">
        <v>539</v>
      </c>
      <c r="K2" s="222" t="s">
        <v>853</v>
      </c>
      <c r="L2" s="115" t="s">
        <v>854</v>
      </c>
    </row>
    <row r="3" spans="1:12" ht="30">
      <c r="A3" s="185" t="s">
        <v>616</v>
      </c>
      <c r="B3" s="185" t="s">
        <v>437</v>
      </c>
      <c r="C3" s="187" t="s">
        <v>721</v>
      </c>
      <c r="D3" s="186" t="s">
        <v>59</v>
      </c>
      <c r="E3" s="156"/>
      <c r="F3" s="157"/>
      <c r="G3" s="153"/>
      <c r="H3" s="153"/>
      <c r="I3" s="153"/>
      <c r="J3" s="153" t="s">
        <v>539</v>
      </c>
      <c r="K3" s="222" t="s">
        <v>855</v>
      </c>
      <c r="L3" s="115" t="s">
        <v>854</v>
      </c>
    </row>
    <row r="4" spans="1:12" ht="40">
      <c r="A4" s="185" t="s">
        <v>722</v>
      </c>
      <c r="B4" s="185" t="s">
        <v>438</v>
      </c>
      <c r="C4" s="185" t="s">
        <v>61</v>
      </c>
      <c r="D4" s="186" t="s">
        <v>59</v>
      </c>
      <c r="E4" s="156"/>
      <c r="F4" s="157"/>
      <c r="G4" s="153"/>
      <c r="H4" s="153"/>
      <c r="I4" s="153"/>
      <c r="J4" s="153" t="s">
        <v>539</v>
      </c>
      <c r="K4" s="222" t="s">
        <v>856</v>
      </c>
      <c r="L4" s="115" t="s">
        <v>854</v>
      </c>
    </row>
    <row r="5" spans="1:12" ht="30">
      <c r="A5" s="185" t="s">
        <v>540</v>
      </c>
      <c r="B5" s="185" t="s">
        <v>439</v>
      </c>
      <c r="C5" s="185" t="s">
        <v>723</v>
      </c>
      <c r="D5" s="186" t="s">
        <v>59</v>
      </c>
      <c r="E5" s="156"/>
      <c r="F5" s="157"/>
      <c r="G5" s="153"/>
      <c r="H5" s="153"/>
      <c r="I5" s="153"/>
      <c r="J5" s="153" t="s">
        <v>539</v>
      </c>
      <c r="K5" s="222" t="s">
        <v>857</v>
      </c>
      <c r="L5" s="115" t="s">
        <v>854</v>
      </c>
    </row>
    <row r="6" spans="1:12" ht="30">
      <c r="A6" s="185" t="s">
        <v>617</v>
      </c>
      <c r="B6" s="185" t="s">
        <v>440</v>
      </c>
      <c r="C6" s="185" t="s">
        <v>63</v>
      </c>
      <c r="D6" s="186" t="s">
        <v>59</v>
      </c>
      <c r="E6" s="144"/>
      <c r="F6" s="157"/>
      <c r="G6" s="153"/>
      <c r="H6" s="153"/>
      <c r="I6" s="153"/>
      <c r="J6" s="153" t="s">
        <v>539</v>
      </c>
      <c r="K6" s="222" t="s">
        <v>858</v>
      </c>
      <c r="L6" s="115" t="s">
        <v>854</v>
      </c>
    </row>
    <row r="7" spans="1:12" ht="20">
      <c r="A7" s="185" t="s">
        <v>618</v>
      </c>
      <c r="B7" s="185" t="s">
        <v>441</v>
      </c>
      <c r="C7" s="185" t="s">
        <v>64</v>
      </c>
      <c r="D7" s="186" t="s">
        <v>59</v>
      </c>
      <c r="E7" s="156"/>
      <c r="F7" s="157"/>
      <c r="G7" s="153"/>
      <c r="H7" s="153"/>
      <c r="I7" s="153"/>
      <c r="J7" s="153" t="s">
        <v>539</v>
      </c>
      <c r="K7" s="222" t="s">
        <v>859</v>
      </c>
      <c r="L7" s="115" t="s">
        <v>854</v>
      </c>
    </row>
    <row r="8" spans="1:12" ht="30">
      <c r="A8" s="185" t="s">
        <v>619</v>
      </c>
      <c r="B8" s="185" t="s">
        <v>845</v>
      </c>
      <c r="C8" s="185" t="s">
        <v>65</v>
      </c>
      <c r="D8" s="186" t="s">
        <v>59</v>
      </c>
      <c r="E8" s="144"/>
      <c r="F8" s="157"/>
      <c r="G8" s="153"/>
      <c r="H8" s="153"/>
      <c r="I8" s="153"/>
      <c r="J8" s="153" t="s">
        <v>539</v>
      </c>
      <c r="K8" s="222" t="s">
        <v>860</v>
      </c>
      <c r="L8" s="115" t="s">
        <v>854</v>
      </c>
    </row>
    <row r="9" spans="1:12" s="17" customFormat="1" ht="20">
      <c r="A9" s="208" t="s">
        <v>724</v>
      </c>
      <c r="B9" s="208" t="s">
        <v>725</v>
      </c>
      <c r="C9" s="209" t="s">
        <v>726</v>
      </c>
      <c r="D9" s="210" t="s">
        <v>727</v>
      </c>
      <c r="E9" s="201"/>
      <c r="F9" s="201"/>
      <c r="G9" s="82">
        <v>0</v>
      </c>
      <c r="H9" s="82"/>
      <c r="I9" s="82"/>
      <c r="J9" s="82" t="s">
        <v>435</v>
      </c>
      <c r="K9" s="217" t="s">
        <v>1036</v>
      </c>
      <c r="L9" s="217" t="s">
        <v>906</v>
      </c>
    </row>
    <row r="10" spans="1:12" ht="10">
      <c r="A10" s="95">
        <v>2</v>
      </c>
      <c r="B10" s="95" t="s">
        <v>66</v>
      </c>
      <c r="C10" s="95" t="s">
        <v>66</v>
      </c>
      <c r="D10" s="96" t="s">
        <v>55</v>
      </c>
      <c r="E10" s="97" t="s">
        <v>56</v>
      </c>
      <c r="F10" s="97" t="s">
        <v>57</v>
      </c>
      <c r="G10" s="151">
        <f>SUM(G11:G13)</f>
        <v>0</v>
      </c>
      <c r="H10" s="151">
        <v>0</v>
      </c>
      <c r="I10" s="152" t="e">
        <f>G10/H10</f>
        <v>#DIV/0!</v>
      </c>
      <c r="J10" s="151" t="s">
        <v>538</v>
      </c>
      <c r="K10" s="95" t="s">
        <v>861</v>
      </c>
      <c r="L10" s="96" t="s">
        <v>55</v>
      </c>
    </row>
    <row r="11" spans="1:12" ht="40">
      <c r="A11" s="185" t="s">
        <v>620</v>
      </c>
      <c r="B11" s="185" t="s">
        <v>443</v>
      </c>
      <c r="C11" s="185" t="s">
        <v>67</v>
      </c>
      <c r="D11" s="186" t="s">
        <v>59</v>
      </c>
      <c r="E11" s="202"/>
      <c r="F11" s="203"/>
      <c r="G11" s="153"/>
      <c r="H11" s="153"/>
      <c r="I11" s="153"/>
      <c r="J11" s="153" t="s">
        <v>539</v>
      </c>
      <c r="K11" s="217" t="s">
        <v>862</v>
      </c>
      <c r="L11" s="115" t="s">
        <v>854</v>
      </c>
    </row>
    <row r="12" spans="1:12" ht="50">
      <c r="A12" s="185" t="s">
        <v>621</v>
      </c>
      <c r="B12" s="185" t="s">
        <v>442</v>
      </c>
      <c r="C12" s="185" t="s">
        <v>68</v>
      </c>
      <c r="D12" s="186" t="s">
        <v>59</v>
      </c>
      <c r="E12" s="202"/>
      <c r="F12" s="203"/>
      <c r="G12" s="153"/>
      <c r="H12" s="153"/>
      <c r="I12" s="153"/>
      <c r="J12" s="153" t="s">
        <v>539</v>
      </c>
      <c r="K12" s="217" t="s">
        <v>863</v>
      </c>
      <c r="L12" s="115" t="s">
        <v>854</v>
      </c>
    </row>
    <row r="13" spans="1:12" s="17" customFormat="1" ht="50">
      <c r="A13" s="185" t="s">
        <v>622</v>
      </c>
      <c r="B13" s="185" t="s">
        <v>444</v>
      </c>
      <c r="C13" s="185" t="s">
        <v>69</v>
      </c>
      <c r="D13" s="186" t="s">
        <v>59</v>
      </c>
      <c r="E13" s="202"/>
      <c r="F13" s="203"/>
      <c r="G13" s="153"/>
      <c r="H13" s="153"/>
      <c r="I13" s="153"/>
      <c r="J13" s="153" t="s">
        <v>539</v>
      </c>
      <c r="K13" s="217" t="s">
        <v>864</v>
      </c>
      <c r="L13" s="115" t="s">
        <v>854</v>
      </c>
    </row>
    <row r="14" spans="1:12" ht="30">
      <c r="A14" s="208" t="s">
        <v>728</v>
      </c>
      <c r="B14" s="208" t="s">
        <v>729</v>
      </c>
      <c r="C14" s="208" t="s">
        <v>730</v>
      </c>
      <c r="D14" s="210" t="s">
        <v>59</v>
      </c>
      <c r="E14" s="200"/>
      <c r="F14" s="82"/>
      <c r="G14" s="82"/>
      <c r="H14" s="82"/>
      <c r="I14" s="82"/>
      <c r="J14" s="82" t="s">
        <v>539</v>
      </c>
      <c r="K14" s="217" t="s">
        <v>1037</v>
      </c>
      <c r="L14" s="115" t="s">
        <v>854</v>
      </c>
    </row>
    <row r="15" spans="1:12" ht="10">
      <c r="A15" s="188">
        <v>3</v>
      </c>
      <c r="B15" s="188" t="s">
        <v>70</v>
      </c>
      <c r="C15" s="188" t="s">
        <v>70</v>
      </c>
      <c r="D15" s="189" t="s">
        <v>55</v>
      </c>
      <c r="E15" s="98" t="s">
        <v>56</v>
      </c>
      <c r="F15" s="97" t="s">
        <v>57</v>
      </c>
      <c r="G15" s="151">
        <f>SUM(G16:G24)</f>
        <v>0</v>
      </c>
      <c r="H15" s="151">
        <v>3</v>
      </c>
      <c r="I15" s="152">
        <f>G15/H15</f>
        <v>0</v>
      </c>
      <c r="J15" s="151" t="s">
        <v>538</v>
      </c>
      <c r="K15" s="95" t="s">
        <v>865</v>
      </c>
      <c r="L15" s="96" t="s">
        <v>55</v>
      </c>
    </row>
    <row r="16" spans="1:12" ht="40">
      <c r="A16" s="185" t="s">
        <v>623</v>
      </c>
      <c r="B16" s="185" t="s">
        <v>445</v>
      </c>
      <c r="C16" s="185" t="s">
        <v>731</v>
      </c>
      <c r="D16" s="186" t="s">
        <v>59</v>
      </c>
      <c r="E16" s="156"/>
      <c r="F16" s="157"/>
      <c r="G16" s="153"/>
      <c r="H16" s="153"/>
      <c r="I16" s="153"/>
      <c r="J16" s="153" t="s">
        <v>539</v>
      </c>
      <c r="K16" s="217" t="s">
        <v>866</v>
      </c>
      <c r="L16" s="115" t="s">
        <v>854</v>
      </c>
    </row>
    <row r="17" spans="1:12" ht="30">
      <c r="A17" s="185" t="s">
        <v>624</v>
      </c>
      <c r="B17" s="185" t="s">
        <v>446</v>
      </c>
      <c r="C17" s="185" t="s">
        <v>71</v>
      </c>
      <c r="D17" s="186" t="s">
        <v>59</v>
      </c>
      <c r="E17" s="156"/>
      <c r="F17" s="157"/>
      <c r="G17" s="153"/>
      <c r="H17" s="153"/>
      <c r="I17" s="153"/>
      <c r="J17" s="153" t="s">
        <v>539</v>
      </c>
      <c r="K17" s="217" t="s">
        <v>867</v>
      </c>
      <c r="L17" s="115" t="s">
        <v>854</v>
      </c>
    </row>
    <row r="18" spans="1:12" ht="30">
      <c r="A18" s="185" t="s">
        <v>541</v>
      </c>
      <c r="B18" s="185" t="s">
        <v>447</v>
      </c>
      <c r="C18" s="185" t="s">
        <v>72</v>
      </c>
      <c r="D18" s="186" t="s">
        <v>59</v>
      </c>
      <c r="E18" s="158"/>
      <c r="F18" s="157"/>
      <c r="G18" s="153"/>
      <c r="H18" s="153"/>
      <c r="I18" s="153"/>
      <c r="J18" s="153" t="s">
        <v>539</v>
      </c>
      <c r="K18" s="217" t="s">
        <v>868</v>
      </c>
      <c r="L18" s="115" t="s">
        <v>854</v>
      </c>
    </row>
    <row r="19" spans="1:12" ht="50">
      <c r="A19" s="185" t="s">
        <v>542</v>
      </c>
      <c r="B19" s="185" t="s">
        <v>448</v>
      </c>
      <c r="C19" s="187" t="s">
        <v>732</v>
      </c>
      <c r="D19" s="186" t="s">
        <v>59</v>
      </c>
      <c r="E19" s="156"/>
      <c r="F19" s="157"/>
      <c r="G19" s="153"/>
      <c r="H19" s="153"/>
      <c r="I19" s="153"/>
      <c r="J19" s="153" t="s">
        <v>539</v>
      </c>
      <c r="K19" s="217" t="s">
        <v>869</v>
      </c>
      <c r="L19" s="115" t="s">
        <v>62</v>
      </c>
    </row>
    <row r="20" spans="1:12" ht="40">
      <c r="A20" s="185" t="s">
        <v>625</v>
      </c>
      <c r="B20" s="185" t="s">
        <v>450</v>
      </c>
      <c r="C20" s="185" t="s">
        <v>733</v>
      </c>
      <c r="D20" s="186" t="s">
        <v>59</v>
      </c>
      <c r="E20" s="156"/>
      <c r="F20" s="157"/>
      <c r="G20" s="153"/>
      <c r="H20" s="153"/>
      <c r="I20" s="153"/>
      <c r="J20" s="153" t="s">
        <v>539</v>
      </c>
      <c r="K20" s="217" t="s">
        <v>870</v>
      </c>
      <c r="L20" s="115" t="s">
        <v>854</v>
      </c>
    </row>
    <row r="21" spans="1:12" ht="30">
      <c r="A21" s="185" t="s">
        <v>626</v>
      </c>
      <c r="B21" s="185" t="s">
        <v>449</v>
      </c>
      <c r="C21" s="185" t="s">
        <v>73</v>
      </c>
      <c r="D21" s="186" t="s">
        <v>59</v>
      </c>
      <c r="E21" s="156"/>
      <c r="F21" s="157"/>
      <c r="G21" s="153"/>
      <c r="H21" s="153"/>
      <c r="I21" s="153"/>
      <c r="J21" s="153" t="s">
        <v>539</v>
      </c>
      <c r="K21" s="217" t="s">
        <v>871</v>
      </c>
      <c r="L21" s="115" t="s">
        <v>854</v>
      </c>
    </row>
    <row r="22" spans="1:12" ht="20">
      <c r="A22" s="185" t="s">
        <v>627</v>
      </c>
      <c r="B22" s="185" t="s">
        <v>451</v>
      </c>
      <c r="C22" s="185" t="s">
        <v>734</v>
      </c>
      <c r="D22" s="186" t="s">
        <v>59</v>
      </c>
      <c r="E22" s="156"/>
      <c r="F22" s="157"/>
      <c r="G22" s="153"/>
      <c r="H22" s="153"/>
      <c r="I22" s="153"/>
      <c r="J22" s="153" t="s">
        <v>539</v>
      </c>
      <c r="K22" s="217" t="s">
        <v>872</v>
      </c>
      <c r="L22" s="115" t="s">
        <v>854</v>
      </c>
    </row>
    <row r="23" spans="1:12" s="17" customFormat="1" ht="30">
      <c r="A23" s="185" t="s">
        <v>628</v>
      </c>
      <c r="B23" s="185" t="s">
        <v>452</v>
      </c>
      <c r="C23" s="185" t="s">
        <v>74</v>
      </c>
      <c r="D23" s="186" t="s">
        <v>59</v>
      </c>
      <c r="E23" s="156"/>
      <c r="F23" s="157"/>
      <c r="G23" s="153"/>
      <c r="H23" s="153"/>
      <c r="I23" s="153"/>
      <c r="J23" s="153" t="s">
        <v>539</v>
      </c>
      <c r="K23" s="217" t="s">
        <v>873</v>
      </c>
      <c r="L23" s="115" t="s">
        <v>854</v>
      </c>
    </row>
    <row r="24" spans="1:12" ht="40">
      <c r="A24" s="185" t="s">
        <v>707</v>
      </c>
      <c r="B24" s="185" t="s">
        <v>735</v>
      </c>
      <c r="C24" s="185" t="s">
        <v>736</v>
      </c>
      <c r="D24" s="185" t="s">
        <v>284</v>
      </c>
      <c r="E24" s="156"/>
      <c r="F24" s="157"/>
      <c r="G24" s="153">
        <v>0</v>
      </c>
      <c r="H24" s="153"/>
      <c r="I24" s="153"/>
      <c r="J24" s="153" t="s">
        <v>435</v>
      </c>
      <c r="K24" s="217" t="s">
        <v>1038</v>
      </c>
      <c r="L24" s="217" t="s">
        <v>874</v>
      </c>
    </row>
    <row r="25" spans="1:12" ht="10">
      <c r="A25" s="95">
        <v>4</v>
      </c>
      <c r="B25" s="95" t="s">
        <v>75</v>
      </c>
      <c r="C25" s="95" t="s">
        <v>75</v>
      </c>
      <c r="D25" s="96" t="s">
        <v>55</v>
      </c>
      <c r="E25" s="98" t="s">
        <v>56</v>
      </c>
      <c r="F25" s="97" t="s">
        <v>57</v>
      </c>
      <c r="G25" s="151">
        <f>SUM(G26:G51)</f>
        <v>0</v>
      </c>
      <c r="H25" s="151">
        <v>25</v>
      </c>
      <c r="I25" s="152">
        <f>G25/H25</f>
        <v>0</v>
      </c>
      <c r="J25" s="151" t="s">
        <v>538</v>
      </c>
      <c r="K25" s="95" t="s">
        <v>875</v>
      </c>
      <c r="L25" s="96" t="s">
        <v>55</v>
      </c>
    </row>
    <row r="26" spans="1:12" ht="20">
      <c r="A26" s="183" t="s">
        <v>629</v>
      </c>
      <c r="B26" s="183" t="s">
        <v>453</v>
      </c>
      <c r="C26" s="183" t="s">
        <v>737</v>
      </c>
      <c r="D26" s="183" t="s">
        <v>59</v>
      </c>
      <c r="E26" s="156"/>
      <c r="F26" s="157"/>
      <c r="G26" s="153"/>
      <c r="H26" s="153"/>
      <c r="I26" s="153"/>
      <c r="J26" s="153" t="s">
        <v>539</v>
      </c>
      <c r="K26" s="217" t="s">
        <v>876</v>
      </c>
      <c r="L26" s="217" t="s">
        <v>854</v>
      </c>
    </row>
    <row r="27" spans="1:12" ht="30">
      <c r="A27" s="183" t="s">
        <v>630</v>
      </c>
      <c r="B27" s="183" t="s">
        <v>454</v>
      </c>
      <c r="C27" s="183" t="s">
        <v>76</v>
      </c>
      <c r="D27" s="183" t="s">
        <v>279</v>
      </c>
      <c r="E27" s="156"/>
      <c r="F27" s="157"/>
      <c r="G27" s="153">
        <v>0</v>
      </c>
      <c r="H27" s="153"/>
      <c r="I27" s="153"/>
      <c r="J27" s="153" t="s">
        <v>435</v>
      </c>
      <c r="K27" s="217" t="s">
        <v>877</v>
      </c>
      <c r="L27" s="217" t="s">
        <v>878</v>
      </c>
    </row>
    <row r="28" spans="1:12" ht="30">
      <c r="A28" s="183" t="s">
        <v>631</v>
      </c>
      <c r="B28" s="183" t="s">
        <v>455</v>
      </c>
      <c r="C28" s="183" t="s">
        <v>77</v>
      </c>
      <c r="D28" s="115" t="s">
        <v>59</v>
      </c>
      <c r="E28" s="144"/>
      <c r="F28" s="157"/>
      <c r="G28" s="153"/>
      <c r="H28" s="153"/>
      <c r="I28" s="153"/>
      <c r="J28" s="153" t="s">
        <v>539</v>
      </c>
      <c r="K28" s="217" t="s">
        <v>879</v>
      </c>
      <c r="L28" s="115" t="s">
        <v>854</v>
      </c>
    </row>
    <row r="29" spans="1:12" ht="20">
      <c r="A29" s="183" t="s">
        <v>544</v>
      </c>
      <c r="B29" s="183" t="s">
        <v>456</v>
      </c>
      <c r="C29" s="183" t="s">
        <v>605</v>
      </c>
      <c r="D29" s="115" t="s">
        <v>59</v>
      </c>
      <c r="E29" s="156"/>
      <c r="F29" s="157"/>
      <c r="G29" s="153"/>
      <c r="H29" s="153"/>
      <c r="I29" s="153"/>
      <c r="J29" s="153" t="s">
        <v>539</v>
      </c>
      <c r="K29" s="217" t="s">
        <v>880</v>
      </c>
      <c r="L29" s="115" t="s">
        <v>854</v>
      </c>
    </row>
    <row r="30" spans="1:12" ht="10">
      <c r="A30" s="183" t="s">
        <v>545</v>
      </c>
      <c r="B30" s="183" t="s">
        <v>457</v>
      </c>
      <c r="C30" s="183" t="s">
        <v>78</v>
      </c>
      <c r="D30" s="115" t="s">
        <v>59</v>
      </c>
      <c r="E30" s="156"/>
      <c r="F30" s="157"/>
      <c r="G30" s="153"/>
      <c r="H30" s="153"/>
      <c r="I30" s="153"/>
      <c r="J30" s="153" t="s">
        <v>539</v>
      </c>
      <c r="K30" s="217" t="s">
        <v>881</v>
      </c>
      <c r="L30" s="115" t="s">
        <v>854</v>
      </c>
    </row>
    <row r="31" spans="1:12" ht="20">
      <c r="A31" s="183" t="s">
        <v>632</v>
      </c>
      <c r="B31" s="216" t="s">
        <v>458</v>
      </c>
      <c r="C31" s="183" t="s">
        <v>79</v>
      </c>
      <c r="D31" s="115" t="s">
        <v>59</v>
      </c>
      <c r="E31" s="156"/>
      <c r="F31" s="157"/>
      <c r="G31" s="153"/>
      <c r="H31" s="153"/>
      <c r="I31" s="153"/>
      <c r="J31" s="153" t="s">
        <v>539</v>
      </c>
      <c r="K31" s="217" t="s">
        <v>882</v>
      </c>
      <c r="L31" s="115" t="s">
        <v>854</v>
      </c>
    </row>
    <row r="32" spans="1:12" ht="58.5" customHeight="1">
      <c r="A32" s="190" t="s">
        <v>546</v>
      </c>
      <c r="B32" s="190" t="s">
        <v>849</v>
      </c>
      <c r="C32" s="190" t="s">
        <v>80</v>
      </c>
      <c r="D32" s="191" t="s">
        <v>59</v>
      </c>
      <c r="E32" s="156"/>
      <c r="F32" s="157"/>
      <c r="G32" s="153"/>
      <c r="H32" s="153"/>
      <c r="I32" s="153"/>
      <c r="J32" s="153" t="s">
        <v>539</v>
      </c>
      <c r="K32" s="217" t="s">
        <v>883</v>
      </c>
      <c r="L32" s="115" t="s">
        <v>854</v>
      </c>
    </row>
    <row r="33" spans="1:12" ht="50">
      <c r="A33" s="190" t="s">
        <v>547</v>
      </c>
      <c r="B33" s="190" t="s">
        <v>459</v>
      </c>
      <c r="C33" s="190" t="s">
        <v>738</v>
      </c>
      <c r="D33" s="191" t="s">
        <v>62</v>
      </c>
      <c r="E33" s="144"/>
      <c r="F33" s="157"/>
      <c r="G33" s="153"/>
      <c r="H33" s="153"/>
      <c r="I33" s="153"/>
      <c r="J33" s="153" t="s">
        <v>543</v>
      </c>
      <c r="K33" s="217" t="s">
        <v>884</v>
      </c>
      <c r="L33" s="115" t="s">
        <v>62</v>
      </c>
    </row>
    <row r="34" spans="1:12" ht="20">
      <c r="A34" s="190" t="s">
        <v>633</v>
      </c>
      <c r="B34" s="190" t="s">
        <v>739</v>
      </c>
      <c r="C34" s="190" t="s">
        <v>740</v>
      </c>
      <c r="D34" s="190" t="s">
        <v>278</v>
      </c>
      <c r="E34" s="144"/>
      <c r="F34" s="157"/>
      <c r="G34" s="153">
        <v>0</v>
      </c>
      <c r="H34" s="153"/>
      <c r="I34" s="153"/>
      <c r="J34" s="153" t="s">
        <v>435</v>
      </c>
      <c r="K34" s="217" t="s">
        <v>885</v>
      </c>
      <c r="L34" s="217" t="s">
        <v>886</v>
      </c>
    </row>
    <row r="35" spans="1:12" ht="20">
      <c r="A35" s="190" t="s">
        <v>548</v>
      </c>
      <c r="B35" s="190" t="s">
        <v>741</v>
      </c>
      <c r="C35" s="190" t="s">
        <v>606</v>
      </c>
      <c r="D35" s="191" t="s">
        <v>62</v>
      </c>
      <c r="E35" s="144"/>
      <c r="F35" s="157"/>
      <c r="G35" s="153"/>
      <c r="H35" s="153"/>
      <c r="I35" s="153"/>
      <c r="J35" s="153" t="s">
        <v>543</v>
      </c>
      <c r="K35" s="217" t="s">
        <v>887</v>
      </c>
      <c r="L35" s="115" t="s">
        <v>62</v>
      </c>
    </row>
    <row r="36" spans="1:12" ht="20">
      <c r="A36" s="190" t="s">
        <v>549</v>
      </c>
      <c r="B36" s="190" t="s">
        <v>742</v>
      </c>
      <c r="C36" s="190" t="s">
        <v>607</v>
      </c>
      <c r="D36" s="191" t="s">
        <v>62</v>
      </c>
      <c r="E36" s="144"/>
      <c r="F36" s="157"/>
      <c r="G36" s="153"/>
      <c r="H36" s="153"/>
      <c r="I36" s="153"/>
      <c r="J36" s="153" t="s">
        <v>543</v>
      </c>
      <c r="K36" s="217" t="s">
        <v>888</v>
      </c>
      <c r="L36" s="115" t="s">
        <v>62</v>
      </c>
    </row>
    <row r="37" spans="1:12" ht="20">
      <c r="A37" s="190" t="s">
        <v>634</v>
      </c>
      <c r="B37" s="190" t="s">
        <v>460</v>
      </c>
      <c r="C37" s="190" t="s">
        <v>743</v>
      </c>
      <c r="D37" s="191" t="s">
        <v>59</v>
      </c>
      <c r="E37" s="144"/>
      <c r="F37" s="157"/>
      <c r="G37" s="153"/>
      <c r="H37" s="153"/>
      <c r="I37" s="153"/>
      <c r="J37" s="153" t="s">
        <v>539</v>
      </c>
      <c r="K37" s="217" t="s">
        <v>889</v>
      </c>
      <c r="L37" s="115" t="s">
        <v>854</v>
      </c>
    </row>
    <row r="38" spans="1:12" ht="40">
      <c r="A38" s="190" t="s">
        <v>635</v>
      </c>
      <c r="B38" s="190" t="s">
        <v>461</v>
      </c>
      <c r="C38" s="190" t="s">
        <v>81</v>
      </c>
      <c r="D38" s="191" t="s">
        <v>59</v>
      </c>
      <c r="E38" s="156"/>
      <c r="F38" s="157"/>
      <c r="G38" s="153"/>
      <c r="H38" s="153"/>
      <c r="I38" s="153"/>
      <c r="J38" s="153" t="s">
        <v>539</v>
      </c>
      <c r="K38" s="217" t="s">
        <v>890</v>
      </c>
      <c r="L38" s="115" t="s">
        <v>854</v>
      </c>
    </row>
    <row r="39" spans="1:12" ht="20">
      <c r="A39" s="190" t="s">
        <v>636</v>
      </c>
      <c r="B39" s="190" t="s">
        <v>462</v>
      </c>
      <c r="C39" s="190" t="s">
        <v>82</v>
      </c>
      <c r="D39" s="190" t="s">
        <v>279</v>
      </c>
      <c r="E39" s="156"/>
      <c r="F39" s="157"/>
      <c r="G39" s="153">
        <v>0</v>
      </c>
      <c r="H39" s="153"/>
      <c r="I39" s="153"/>
      <c r="J39" s="153" t="s">
        <v>435</v>
      </c>
      <c r="K39" s="217" t="s">
        <v>891</v>
      </c>
      <c r="L39" s="217" t="s">
        <v>878</v>
      </c>
    </row>
    <row r="40" spans="1:12" ht="20">
      <c r="A40" s="190" t="s">
        <v>637</v>
      </c>
      <c r="B40" s="190" t="s">
        <v>463</v>
      </c>
      <c r="C40" s="190" t="s">
        <v>83</v>
      </c>
      <c r="D40" s="191" t="s">
        <v>59</v>
      </c>
      <c r="E40" s="144"/>
      <c r="F40" s="157"/>
      <c r="G40" s="153"/>
      <c r="H40" s="153"/>
      <c r="I40" s="153"/>
      <c r="J40" s="153" t="s">
        <v>539</v>
      </c>
      <c r="K40" s="217" t="s">
        <v>892</v>
      </c>
      <c r="L40" s="115" t="s">
        <v>854</v>
      </c>
    </row>
    <row r="41" spans="1:12" ht="30">
      <c r="A41" s="190" t="s">
        <v>638</v>
      </c>
      <c r="B41" s="190" t="s">
        <v>850</v>
      </c>
      <c r="C41" s="190" t="s">
        <v>84</v>
      </c>
      <c r="D41" s="191" t="s">
        <v>59</v>
      </c>
      <c r="E41" s="156"/>
      <c r="F41" s="157"/>
      <c r="G41" s="153"/>
      <c r="H41" s="153"/>
      <c r="I41" s="153"/>
      <c r="J41" s="153" t="s">
        <v>539</v>
      </c>
      <c r="K41" s="217" t="s">
        <v>893</v>
      </c>
      <c r="L41" s="115" t="s">
        <v>854</v>
      </c>
    </row>
    <row r="42" spans="1:12" ht="30">
      <c r="A42" s="190" t="s">
        <v>550</v>
      </c>
      <c r="B42" s="190" t="s">
        <v>851</v>
      </c>
      <c r="C42" s="190" t="s">
        <v>85</v>
      </c>
      <c r="D42" s="191" t="s">
        <v>59</v>
      </c>
      <c r="E42" s="144"/>
      <c r="F42" s="157"/>
      <c r="G42" s="153"/>
      <c r="H42" s="153"/>
      <c r="I42" s="153"/>
      <c r="J42" s="153" t="s">
        <v>539</v>
      </c>
      <c r="K42" s="217" t="s">
        <v>894</v>
      </c>
      <c r="L42" s="115" t="s">
        <v>854</v>
      </c>
    </row>
    <row r="43" spans="1:12" ht="30">
      <c r="A43" s="190" t="s">
        <v>551</v>
      </c>
      <c r="B43" s="190" t="s">
        <v>464</v>
      </c>
      <c r="C43" s="190" t="s">
        <v>86</v>
      </c>
      <c r="D43" s="191" t="s">
        <v>59</v>
      </c>
      <c r="E43" s="144"/>
      <c r="F43" s="157"/>
      <c r="G43" s="153"/>
      <c r="H43" s="153"/>
      <c r="I43" s="153"/>
      <c r="J43" s="153" t="s">
        <v>539</v>
      </c>
      <c r="K43" s="217" t="s">
        <v>895</v>
      </c>
      <c r="L43" s="115" t="s">
        <v>854</v>
      </c>
    </row>
    <row r="44" spans="1:12" ht="20">
      <c r="A44" s="190" t="s">
        <v>639</v>
      </c>
      <c r="B44" s="190" t="s">
        <v>465</v>
      </c>
      <c r="C44" s="190" t="s">
        <v>87</v>
      </c>
      <c r="D44" s="190" t="s">
        <v>280</v>
      </c>
      <c r="E44" s="144"/>
      <c r="F44" s="157"/>
      <c r="G44" s="153">
        <v>0</v>
      </c>
      <c r="H44" s="153"/>
      <c r="I44" s="153"/>
      <c r="J44" s="153" t="s">
        <v>435</v>
      </c>
      <c r="K44" s="217" t="s">
        <v>896</v>
      </c>
      <c r="L44" s="217" t="s">
        <v>897</v>
      </c>
    </row>
    <row r="45" spans="1:12" ht="30">
      <c r="A45" s="190" t="s">
        <v>552</v>
      </c>
      <c r="B45" s="190" t="s">
        <v>466</v>
      </c>
      <c r="C45" s="190" t="s">
        <v>88</v>
      </c>
      <c r="D45" s="190" t="s">
        <v>284</v>
      </c>
      <c r="E45" s="144"/>
      <c r="F45" s="157"/>
      <c r="G45" s="153">
        <v>0</v>
      </c>
      <c r="H45" s="153"/>
      <c r="I45" s="153"/>
      <c r="J45" s="153" t="s">
        <v>435</v>
      </c>
      <c r="K45" s="217" t="s">
        <v>898</v>
      </c>
      <c r="L45" s="217" t="s">
        <v>899</v>
      </c>
    </row>
    <row r="46" spans="1:12" ht="30">
      <c r="A46" s="190" t="s">
        <v>553</v>
      </c>
      <c r="B46" s="190" t="s">
        <v>467</v>
      </c>
      <c r="C46" s="190" t="s">
        <v>89</v>
      </c>
      <c r="D46" s="191" t="s">
        <v>59</v>
      </c>
      <c r="E46" s="144"/>
      <c r="F46" s="157"/>
      <c r="G46" s="153"/>
      <c r="H46" s="153"/>
      <c r="I46" s="153"/>
      <c r="J46" s="153" t="s">
        <v>539</v>
      </c>
      <c r="K46" s="217" t="s">
        <v>900</v>
      </c>
      <c r="L46" s="115" t="s">
        <v>854</v>
      </c>
    </row>
    <row r="47" spans="1:12" ht="20">
      <c r="A47" s="190" t="s">
        <v>554</v>
      </c>
      <c r="B47" s="190" t="s">
        <v>468</v>
      </c>
      <c r="C47" s="190" t="s">
        <v>90</v>
      </c>
      <c r="D47" s="191" t="s">
        <v>59</v>
      </c>
      <c r="E47" s="156"/>
      <c r="F47" s="157"/>
      <c r="G47" s="153"/>
      <c r="H47" s="153"/>
      <c r="I47" s="153"/>
      <c r="J47" s="153" t="s">
        <v>539</v>
      </c>
      <c r="K47" s="217" t="s">
        <v>901</v>
      </c>
      <c r="L47" s="115" t="s">
        <v>854</v>
      </c>
    </row>
    <row r="48" spans="1:12" ht="40">
      <c r="A48" s="190" t="s">
        <v>555</v>
      </c>
      <c r="B48" s="190" t="s">
        <v>469</v>
      </c>
      <c r="C48" s="190" t="s">
        <v>91</v>
      </c>
      <c r="D48" s="191" t="s">
        <v>59</v>
      </c>
      <c r="E48" s="156"/>
      <c r="F48" s="157"/>
      <c r="G48" s="153"/>
      <c r="H48" s="153"/>
      <c r="I48" s="153"/>
      <c r="J48" s="153" t="s">
        <v>539</v>
      </c>
      <c r="K48" s="217" t="s">
        <v>902</v>
      </c>
      <c r="L48" s="115" t="s">
        <v>854</v>
      </c>
    </row>
    <row r="49" spans="1:12" ht="30">
      <c r="A49" s="190" t="s">
        <v>556</v>
      </c>
      <c r="B49" s="190" t="s">
        <v>470</v>
      </c>
      <c r="C49" s="190" t="s">
        <v>92</v>
      </c>
      <c r="D49" s="190" t="s">
        <v>279</v>
      </c>
      <c r="E49" s="156"/>
      <c r="F49" s="157"/>
      <c r="G49" s="153">
        <v>0</v>
      </c>
      <c r="H49" s="153"/>
      <c r="I49" s="153"/>
      <c r="J49" s="153" t="s">
        <v>435</v>
      </c>
      <c r="K49" s="217" t="s">
        <v>903</v>
      </c>
      <c r="L49" s="217" t="s">
        <v>878</v>
      </c>
    </row>
    <row r="50" spans="1:12" ht="20">
      <c r="A50" s="190" t="s">
        <v>691</v>
      </c>
      <c r="B50" s="190" t="s">
        <v>702</v>
      </c>
      <c r="C50" s="190" t="s">
        <v>704</v>
      </c>
      <c r="D50" s="190" t="s">
        <v>284</v>
      </c>
      <c r="E50" s="156"/>
      <c r="F50" s="157"/>
      <c r="G50" s="153">
        <v>0</v>
      </c>
      <c r="H50" s="153"/>
      <c r="I50" s="153"/>
      <c r="J50" s="153" t="s">
        <v>435</v>
      </c>
      <c r="K50" s="217" t="s">
        <v>904</v>
      </c>
      <c r="L50" s="217" t="s">
        <v>874</v>
      </c>
    </row>
    <row r="51" spans="1:12" ht="20">
      <c r="A51" s="190" t="s">
        <v>692</v>
      </c>
      <c r="B51" s="190" t="s">
        <v>699</v>
      </c>
      <c r="C51" s="190" t="s">
        <v>705</v>
      </c>
      <c r="D51" s="190" t="s">
        <v>434</v>
      </c>
      <c r="E51" s="144"/>
      <c r="F51" s="157"/>
      <c r="G51" s="153">
        <v>0</v>
      </c>
      <c r="H51" s="153"/>
      <c r="I51" s="153"/>
      <c r="J51" s="153" t="s">
        <v>435</v>
      </c>
      <c r="K51" s="217" t="s">
        <v>905</v>
      </c>
      <c r="L51" s="217" t="s">
        <v>906</v>
      </c>
    </row>
    <row r="52" spans="1:12" s="17" customFormat="1" ht="10">
      <c r="A52" s="95">
        <v>5</v>
      </c>
      <c r="B52" s="95" t="s">
        <v>93</v>
      </c>
      <c r="C52" s="95" t="s">
        <v>93</v>
      </c>
      <c r="D52" s="96" t="s">
        <v>55</v>
      </c>
      <c r="E52" s="98" t="s">
        <v>56</v>
      </c>
      <c r="F52" s="97" t="s">
        <v>57</v>
      </c>
      <c r="G52" s="151">
        <f>SUM(G53:G64)</f>
        <v>0</v>
      </c>
      <c r="H52" s="151">
        <v>10</v>
      </c>
      <c r="I52" s="152">
        <f>G52/H52</f>
        <v>0</v>
      </c>
      <c r="J52" s="151" t="s">
        <v>538</v>
      </c>
      <c r="K52" s="95" t="s">
        <v>907</v>
      </c>
      <c r="L52" s="96" t="s">
        <v>55</v>
      </c>
    </row>
    <row r="53" spans="1:12" ht="40">
      <c r="A53" s="183" t="s">
        <v>640</v>
      </c>
      <c r="B53" s="183" t="s">
        <v>472</v>
      </c>
      <c r="C53" s="183" t="s">
        <v>94</v>
      </c>
      <c r="D53" s="115" t="s">
        <v>59</v>
      </c>
      <c r="E53" s="204"/>
      <c r="F53" s="203"/>
      <c r="G53" s="153"/>
      <c r="H53" s="153"/>
      <c r="I53" s="153"/>
      <c r="J53" s="153" t="s">
        <v>539</v>
      </c>
      <c r="K53" s="217" t="s">
        <v>908</v>
      </c>
      <c r="L53" s="115" t="s">
        <v>854</v>
      </c>
    </row>
    <row r="54" spans="1:12" ht="20">
      <c r="A54" s="183" t="s">
        <v>641</v>
      </c>
      <c r="B54" s="183" t="s">
        <v>471</v>
      </c>
      <c r="C54" s="183" t="s">
        <v>95</v>
      </c>
      <c r="D54" s="183" t="s">
        <v>279</v>
      </c>
      <c r="E54" s="204"/>
      <c r="F54" s="203"/>
      <c r="G54" s="153">
        <v>0</v>
      </c>
      <c r="H54" s="153"/>
      <c r="I54" s="153"/>
      <c r="J54" s="153" t="s">
        <v>435</v>
      </c>
      <c r="K54" s="217" t="s">
        <v>909</v>
      </c>
      <c r="L54" s="217" t="s">
        <v>878</v>
      </c>
    </row>
    <row r="55" spans="1:12" ht="30">
      <c r="A55" s="183" t="s">
        <v>557</v>
      </c>
      <c r="B55" s="183" t="s">
        <v>473</v>
      </c>
      <c r="C55" s="183" t="s">
        <v>96</v>
      </c>
      <c r="D55" s="115" t="s">
        <v>97</v>
      </c>
      <c r="E55" s="204"/>
      <c r="F55" s="203"/>
      <c r="G55" s="153"/>
      <c r="H55" s="153"/>
      <c r="I55" s="153"/>
      <c r="J55" s="153" t="s">
        <v>543</v>
      </c>
      <c r="K55" s="217" t="s">
        <v>910</v>
      </c>
      <c r="L55" s="115" t="s">
        <v>97</v>
      </c>
    </row>
    <row r="56" spans="1:12" ht="20">
      <c r="A56" s="183" t="s">
        <v>642</v>
      </c>
      <c r="B56" s="183" t="s">
        <v>474</v>
      </c>
      <c r="C56" s="183" t="s">
        <v>98</v>
      </c>
      <c r="D56" s="183" t="s">
        <v>281</v>
      </c>
      <c r="E56" s="202"/>
      <c r="F56" s="203"/>
      <c r="G56" s="153">
        <v>0</v>
      </c>
      <c r="H56" s="153"/>
      <c r="I56" s="153"/>
      <c r="J56" s="153" t="s">
        <v>435</v>
      </c>
      <c r="K56" s="217" t="s">
        <v>911</v>
      </c>
      <c r="L56" s="217" t="s">
        <v>912</v>
      </c>
    </row>
    <row r="57" spans="1:12" ht="100">
      <c r="A57" s="183" t="s">
        <v>643</v>
      </c>
      <c r="B57" s="183" t="s">
        <v>476</v>
      </c>
      <c r="C57" s="183" t="s">
        <v>475</v>
      </c>
      <c r="D57" s="115" t="s">
        <v>59</v>
      </c>
      <c r="E57" s="202"/>
      <c r="F57" s="203"/>
      <c r="G57" s="153"/>
      <c r="H57" s="153"/>
      <c r="I57" s="153"/>
      <c r="J57" s="153" t="s">
        <v>539</v>
      </c>
      <c r="K57" s="217" t="s">
        <v>913</v>
      </c>
      <c r="L57" s="115" t="s">
        <v>854</v>
      </c>
    </row>
    <row r="58" spans="1:12" ht="20">
      <c r="A58" s="183" t="s">
        <v>644</v>
      </c>
      <c r="B58" s="183" t="s">
        <v>708</v>
      </c>
      <c r="C58" s="183" t="s">
        <v>99</v>
      </c>
      <c r="D58" s="183" t="s">
        <v>279</v>
      </c>
      <c r="E58" s="204"/>
      <c r="F58" s="203"/>
      <c r="G58" s="153">
        <v>0</v>
      </c>
      <c r="H58" s="153"/>
      <c r="I58" s="153"/>
      <c r="J58" s="153" t="s">
        <v>435</v>
      </c>
      <c r="K58" s="217" t="s">
        <v>914</v>
      </c>
      <c r="L58" s="217" t="s">
        <v>878</v>
      </c>
    </row>
    <row r="59" spans="1:12" ht="30">
      <c r="A59" s="183" t="s">
        <v>558</v>
      </c>
      <c r="B59" s="183" t="s">
        <v>477</v>
      </c>
      <c r="C59" s="183" t="s">
        <v>100</v>
      </c>
      <c r="D59" s="115" t="s">
        <v>59</v>
      </c>
      <c r="E59" s="202"/>
      <c r="F59" s="203"/>
      <c r="G59" s="153"/>
      <c r="H59" s="153"/>
      <c r="I59" s="153"/>
      <c r="J59" s="153" t="s">
        <v>539</v>
      </c>
      <c r="K59" s="217" t="s">
        <v>915</v>
      </c>
      <c r="L59" s="115" t="s">
        <v>854</v>
      </c>
    </row>
    <row r="60" spans="1:12" ht="30">
      <c r="A60" s="183" t="s">
        <v>559</v>
      </c>
      <c r="B60" s="183" t="s">
        <v>478</v>
      </c>
      <c r="C60" s="183" t="s">
        <v>101</v>
      </c>
      <c r="D60" s="183" t="s">
        <v>281</v>
      </c>
      <c r="E60" s="204"/>
      <c r="F60" s="203"/>
      <c r="G60" s="153">
        <v>0</v>
      </c>
      <c r="H60" s="153"/>
      <c r="I60" s="153"/>
      <c r="J60" s="153" t="s">
        <v>435</v>
      </c>
      <c r="K60" s="217" t="s">
        <v>916</v>
      </c>
      <c r="L60" s="217" t="s">
        <v>912</v>
      </c>
    </row>
    <row r="61" spans="1:12" ht="30">
      <c r="A61" s="183" t="s">
        <v>560</v>
      </c>
      <c r="B61" s="183" t="s">
        <v>709</v>
      </c>
      <c r="C61" s="183" t="s">
        <v>102</v>
      </c>
      <c r="D61" s="115" t="s">
        <v>59</v>
      </c>
      <c r="E61" s="202"/>
      <c r="F61" s="203"/>
      <c r="G61" s="153"/>
      <c r="H61" s="153"/>
      <c r="I61" s="153"/>
      <c r="J61" s="153" t="s">
        <v>539</v>
      </c>
      <c r="K61" s="217" t="s">
        <v>917</v>
      </c>
      <c r="L61" s="115" t="s">
        <v>854</v>
      </c>
    </row>
    <row r="62" spans="1:12" ht="20">
      <c r="A62" s="183" t="s">
        <v>561</v>
      </c>
      <c r="B62" s="183" t="s">
        <v>479</v>
      </c>
      <c r="C62" s="183" t="s">
        <v>103</v>
      </c>
      <c r="D62" s="115" t="s">
        <v>59</v>
      </c>
      <c r="E62" s="204"/>
      <c r="F62" s="203"/>
      <c r="G62" s="153"/>
      <c r="H62" s="153"/>
      <c r="I62" s="153"/>
      <c r="J62" s="153" t="s">
        <v>539</v>
      </c>
      <c r="K62" s="217" t="s">
        <v>918</v>
      </c>
      <c r="L62" s="115" t="s">
        <v>854</v>
      </c>
    </row>
    <row r="63" spans="1:12" ht="30">
      <c r="A63" s="190" t="s">
        <v>562</v>
      </c>
      <c r="B63" s="190" t="s">
        <v>480</v>
      </c>
      <c r="C63" s="190" t="s">
        <v>744</v>
      </c>
      <c r="D63" s="191" t="s">
        <v>59</v>
      </c>
      <c r="E63" s="202"/>
      <c r="F63" s="203"/>
      <c r="G63" s="153"/>
      <c r="H63" s="153"/>
      <c r="I63" s="153"/>
      <c r="J63" s="153" t="s">
        <v>539</v>
      </c>
      <c r="K63" s="217" t="s">
        <v>919</v>
      </c>
      <c r="L63" s="115" t="s">
        <v>854</v>
      </c>
    </row>
    <row r="64" spans="1:12" ht="30">
      <c r="A64" s="190" t="s">
        <v>563</v>
      </c>
      <c r="B64" s="190" t="s">
        <v>710</v>
      </c>
      <c r="C64" s="190" t="s">
        <v>104</v>
      </c>
      <c r="D64" s="191" t="s">
        <v>59</v>
      </c>
      <c r="E64" s="202"/>
      <c r="F64" s="203"/>
      <c r="G64" s="153"/>
      <c r="H64" s="153"/>
      <c r="I64" s="153"/>
      <c r="J64" s="153" t="s">
        <v>539</v>
      </c>
      <c r="K64" s="217" t="s">
        <v>920</v>
      </c>
      <c r="L64" s="115" t="s">
        <v>854</v>
      </c>
    </row>
    <row r="65" spans="1:12" s="17" customFormat="1" ht="10">
      <c r="A65" s="95">
        <v>6</v>
      </c>
      <c r="B65" s="95" t="s">
        <v>105</v>
      </c>
      <c r="C65" s="95" t="s">
        <v>105</v>
      </c>
      <c r="D65" s="96" t="s">
        <v>55</v>
      </c>
      <c r="E65" s="98" t="s">
        <v>56</v>
      </c>
      <c r="F65" s="97" t="s">
        <v>57</v>
      </c>
      <c r="G65" s="151">
        <f>SUM(G66:G81)</f>
        <v>0</v>
      </c>
      <c r="H65" s="151">
        <v>12</v>
      </c>
      <c r="I65" s="152">
        <f>G65/H65</f>
        <v>0</v>
      </c>
      <c r="J65" s="151" t="s">
        <v>538</v>
      </c>
      <c r="K65" s="95" t="s">
        <v>921</v>
      </c>
      <c r="L65" s="96" t="s">
        <v>55</v>
      </c>
    </row>
    <row r="66" spans="1:12" ht="40">
      <c r="A66" s="190" t="s">
        <v>564</v>
      </c>
      <c r="B66" s="190" t="s">
        <v>481</v>
      </c>
      <c r="C66" s="190" t="s">
        <v>745</v>
      </c>
      <c r="D66" s="191" t="s">
        <v>59</v>
      </c>
      <c r="E66" s="204"/>
      <c r="F66" s="203"/>
      <c r="G66" s="153"/>
      <c r="H66" s="153"/>
      <c r="I66" s="153"/>
      <c r="J66" s="153" t="s">
        <v>539</v>
      </c>
      <c r="K66" s="217" t="s">
        <v>922</v>
      </c>
      <c r="L66" s="115" t="s">
        <v>854</v>
      </c>
    </row>
    <row r="67" spans="1:12" ht="80">
      <c r="A67" s="190" t="s">
        <v>645</v>
      </c>
      <c r="B67" s="190" t="s">
        <v>711</v>
      </c>
      <c r="C67" s="187" t="s">
        <v>746</v>
      </c>
      <c r="D67" s="191" t="s">
        <v>59</v>
      </c>
      <c r="E67" s="202"/>
      <c r="F67" s="203"/>
      <c r="G67" s="153"/>
      <c r="H67" s="153"/>
      <c r="I67" s="153"/>
      <c r="J67" s="153" t="s">
        <v>539</v>
      </c>
      <c r="K67" s="217" t="s">
        <v>923</v>
      </c>
      <c r="L67" s="115" t="s">
        <v>854</v>
      </c>
    </row>
    <row r="68" spans="1:12" ht="50">
      <c r="A68" s="190" t="s">
        <v>646</v>
      </c>
      <c r="B68" s="190" t="s">
        <v>712</v>
      </c>
      <c r="C68" s="190" t="s">
        <v>688</v>
      </c>
      <c r="D68" s="191" t="s">
        <v>59</v>
      </c>
      <c r="E68" s="202"/>
      <c r="F68" s="203"/>
      <c r="G68" s="153"/>
      <c r="H68" s="153"/>
      <c r="I68" s="153"/>
      <c r="J68" s="153" t="s">
        <v>539</v>
      </c>
      <c r="K68" s="217" t="s">
        <v>924</v>
      </c>
      <c r="L68" s="115" t="s">
        <v>854</v>
      </c>
    </row>
    <row r="69" spans="1:12" ht="20">
      <c r="A69" s="190" t="s">
        <v>647</v>
      </c>
      <c r="B69" s="190" t="s">
        <v>747</v>
      </c>
      <c r="C69" s="190" t="s">
        <v>747</v>
      </c>
      <c r="D69" s="190" t="s">
        <v>286</v>
      </c>
      <c r="E69" s="202"/>
      <c r="F69" s="203"/>
      <c r="G69" s="153">
        <v>0</v>
      </c>
      <c r="H69" s="153"/>
      <c r="I69" s="153"/>
      <c r="J69" s="153" t="s">
        <v>435</v>
      </c>
      <c r="K69" s="217" t="s">
        <v>925</v>
      </c>
      <c r="L69" s="217" t="s">
        <v>926</v>
      </c>
    </row>
    <row r="70" spans="1:12" ht="30">
      <c r="A70" s="190" t="s">
        <v>648</v>
      </c>
      <c r="B70" s="190" t="s">
        <v>482</v>
      </c>
      <c r="C70" s="190" t="s">
        <v>106</v>
      </c>
      <c r="D70" s="191" t="s">
        <v>59</v>
      </c>
      <c r="E70" s="202"/>
      <c r="F70" s="203"/>
      <c r="G70" s="153"/>
      <c r="H70" s="153"/>
      <c r="I70" s="153"/>
      <c r="J70" s="153" t="s">
        <v>539</v>
      </c>
      <c r="K70" s="217" t="s">
        <v>927</v>
      </c>
      <c r="L70" s="115" t="s">
        <v>854</v>
      </c>
    </row>
    <row r="71" spans="1:12" ht="40">
      <c r="A71" s="190" t="s">
        <v>649</v>
      </c>
      <c r="B71" s="190" t="s">
        <v>483</v>
      </c>
      <c r="C71" s="190" t="s">
        <v>748</v>
      </c>
      <c r="D71" s="191" t="s">
        <v>59</v>
      </c>
      <c r="E71" s="202"/>
      <c r="F71" s="203"/>
      <c r="G71" s="153"/>
      <c r="H71" s="153"/>
      <c r="I71" s="153"/>
      <c r="J71" s="153" t="s">
        <v>539</v>
      </c>
      <c r="K71" s="217" t="s">
        <v>928</v>
      </c>
      <c r="L71" s="115" t="s">
        <v>854</v>
      </c>
    </row>
    <row r="72" spans="1:12" ht="10">
      <c r="A72" s="190" t="s">
        <v>565</v>
      </c>
      <c r="B72" s="190" t="s">
        <v>484</v>
      </c>
      <c r="C72" s="190" t="s">
        <v>393</v>
      </c>
      <c r="D72" s="191" t="s">
        <v>62</v>
      </c>
      <c r="E72" s="202"/>
      <c r="F72" s="203"/>
      <c r="G72" s="153"/>
      <c r="H72" s="153"/>
      <c r="I72" s="153"/>
      <c r="J72" s="153" t="s">
        <v>543</v>
      </c>
      <c r="K72" s="217" t="s">
        <v>929</v>
      </c>
      <c r="L72" s="115" t="s">
        <v>62</v>
      </c>
    </row>
    <row r="73" spans="1:12" ht="10">
      <c r="A73" s="190" t="s">
        <v>566</v>
      </c>
      <c r="B73" s="190" t="s">
        <v>485</v>
      </c>
      <c r="C73" s="190" t="s">
        <v>107</v>
      </c>
      <c r="D73" s="191" t="s">
        <v>62</v>
      </c>
      <c r="E73" s="202"/>
      <c r="F73" s="203"/>
      <c r="G73" s="153"/>
      <c r="H73" s="153"/>
      <c r="I73" s="153"/>
      <c r="J73" s="153" t="s">
        <v>543</v>
      </c>
      <c r="K73" s="217" t="s">
        <v>930</v>
      </c>
      <c r="L73" s="115" t="s">
        <v>62</v>
      </c>
    </row>
    <row r="74" spans="1:12" ht="20">
      <c r="A74" s="190" t="s">
        <v>695</v>
      </c>
      <c r="B74" s="190" t="s">
        <v>701</v>
      </c>
      <c r="C74" s="190" t="s">
        <v>697</v>
      </c>
      <c r="D74" s="190" t="s">
        <v>434</v>
      </c>
      <c r="E74" s="202"/>
      <c r="F74" s="203"/>
      <c r="G74" s="153">
        <v>0</v>
      </c>
      <c r="H74" s="153"/>
      <c r="I74" s="153"/>
      <c r="J74" s="153" t="s">
        <v>539</v>
      </c>
      <c r="K74" s="217" t="s">
        <v>931</v>
      </c>
      <c r="L74" s="217" t="s">
        <v>906</v>
      </c>
    </row>
    <row r="75" spans="1:12" ht="40">
      <c r="A75" s="190" t="s">
        <v>650</v>
      </c>
      <c r="B75" s="190" t="s">
        <v>486</v>
      </c>
      <c r="C75" s="190" t="s">
        <v>749</v>
      </c>
      <c r="D75" s="191" t="s">
        <v>59</v>
      </c>
      <c r="E75" s="204"/>
      <c r="F75" s="203"/>
      <c r="G75" s="153"/>
      <c r="H75" s="153"/>
      <c r="I75" s="153"/>
      <c r="J75" s="153" t="s">
        <v>539</v>
      </c>
      <c r="K75" s="217" t="s">
        <v>932</v>
      </c>
      <c r="L75" s="115" t="s">
        <v>854</v>
      </c>
    </row>
    <row r="76" spans="1:12" ht="50">
      <c r="A76" s="190" t="s">
        <v>651</v>
      </c>
      <c r="B76" s="190" t="s">
        <v>487</v>
      </c>
      <c r="C76" s="190" t="s">
        <v>750</v>
      </c>
      <c r="D76" s="191" t="s">
        <v>59</v>
      </c>
      <c r="E76" s="204"/>
      <c r="F76" s="203"/>
      <c r="G76" s="153"/>
      <c r="H76" s="153"/>
      <c r="I76" s="153"/>
      <c r="J76" s="153" t="s">
        <v>539</v>
      </c>
      <c r="K76" s="217" t="s">
        <v>933</v>
      </c>
      <c r="L76" s="115" t="s">
        <v>854</v>
      </c>
    </row>
    <row r="77" spans="1:12" ht="40">
      <c r="A77" s="190" t="s">
        <v>652</v>
      </c>
      <c r="B77" s="190" t="s">
        <v>713</v>
      </c>
      <c r="C77" s="190" t="s">
        <v>108</v>
      </c>
      <c r="D77" s="190" t="s">
        <v>286</v>
      </c>
      <c r="E77" s="202"/>
      <c r="F77" s="203"/>
      <c r="G77" s="153">
        <v>0</v>
      </c>
      <c r="H77" s="153"/>
      <c r="I77" s="153"/>
      <c r="J77" s="153" t="s">
        <v>435</v>
      </c>
      <c r="K77" s="217" t="s">
        <v>934</v>
      </c>
      <c r="L77" s="217" t="s">
        <v>926</v>
      </c>
    </row>
    <row r="78" spans="1:12" ht="30">
      <c r="A78" s="190" t="s">
        <v>693</v>
      </c>
      <c r="B78" s="190" t="s">
        <v>703</v>
      </c>
      <c r="C78" s="190" t="s">
        <v>751</v>
      </c>
      <c r="D78" s="190" t="s">
        <v>434</v>
      </c>
      <c r="E78" s="202"/>
      <c r="F78" s="203"/>
      <c r="G78" s="153">
        <v>0</v>
      </c>
      <c r="H78" s="153"/>
      <c r="I78" s="153"/>
      <c r="J78" s="153" t="s">
        <v>435</v>
      </c>
      <c r="K78" s="217" t="s">
        <v>935</v>
      </c>
      <c r="L78" s="217" t="s">
        <v>906</v>
      </c>
    </row>
    <row r="79" spans="1:12" ht="20">
      <c r="A79" s="190" t="s">
        <v>690</v>
      </c>
      <c r="B79" s="190" t="s">
        <v>698</v>
      </c>
      <c r="C79" s="190" t="s">
        <v>752</v>
      </c>
      <c r="D79" s="190" t="s">
        <v>278</v>
      </c>
      <c r="E79" s="202"/>
      <c r="F79" s="203"/>
      <c r="G79" s="153">
        <v>0</v>
      </c>
      <c r="H79" s="153"/>
      <c r="I79" s="153"/>
      <c r="J79" s="153" t="s">
        <v>435</v>
      </c>
      <c r="K79" s="217" t="s">
        <v>936</v>
      </c>
      <c r="L79" s="217" t="s">
        <v>886</v>
      </c>
    </row>
    <row r="80" spans="1:12" ht="20">
      <c r="A80" s="190" t="s">
        <v>653</v>
      </c>
      <c r="B80" s="190" t="s">
        <v>488</v>
      </c>
      <c r="C80" s="190" t="s">
        <v>109</v>
      </c>
      <c r="D80" s="190" t="s">
        <v>286</v>
      </c>
      <c r="E80" s="204"/>
      <c r="F80" s="203"/>
      <c r="G80" s="153">
        <v>0</v>
      </c>
      <c r="H80" s="153"/>
      <c r="I80" s="153"/>
      <c r="J80" s="153" t="s">
        <v>435</v>
      </c>
      <c r="K80" s="217" t="s">
        <v>937</v>
      </c>
      <c r="L80" s="217" t="s">
        <v>926</v>
      </c>
    </row>
    <row r="81" spans="1:12" ht="30">
      <c r="A81" s="190" t="s">
        <v>654</v>
      </c>
      <c r="B81" s="190" t="s">
        <v>489</v>
      </c>
      <c r="C81" s="190" t="s">
        <v>110</v>
      </c>
      <c r="D81" s="190" t="s">
        <v>286</v>
      </c>
      <c r="E81" s="204"/>
      <c r="F81" s="203"/>
      <c r="G81" s="153">
        <v>0</v>
      </c>
      <c r="H81" s="153"/>
      <c r="I81" s="153"/>
      <c r="J81" s="153" t="s">
        <v>435</v>
      </c>
      <c r="K81" s="217" t="s">
        <v>938</v>
      </c>
      <c r="L81" s="217" t="s">
        <v>926</v>
      </c>
    </row>
    <row r="82" spans="1:12" ht="10">
      <c r="A82" s="95">
        <v>7</v>
      </c>
      <c r="B82" s="95" t="s">
        <v>111</v>
      </c>
      <c r="C82" s="95" t="s">
        <v>111</v>
      </c>
      <c r="D82" s="96" t="s">
        <v>55</v>
      </c>
      <c r="E82" s="98" t="s">
        <v>56</v>
      </c>
      <c r="F82" s="97" t="s">
        <v>57</v>
      </c>
      <c r="G82" s="151">
        <f>SUM(G83:G121)</f>
        <v>0</v>
      </c>
      <c r="H82" s="151">
        <v>48</v>
      </c>
      <c r="I82" s="152">
        <f>G82/H82</f>
        <v>0</v>
      </c>
      <c r="J82" s="151" t="s">
        <v>538</v>
      </c>
      <c r="K82" s="95" t="s">
        <v>939</v>
      </c>
      <c r="L82" s="96" t="s">
        <v>55</v>
      </c>
    </row>
    <row r="83" spans="1:12" s="17" customFormat="1" ht="20">
      <c r="A83" s="185" t="s">
        <v>655</v>
      </c>
      <c r="B83" s="185" t="s">
        <v>490</v>
      </c>
      <c r="C83" s="185" t="s">
        <v>608</v>
      </c>
      <c r="D83" s="185" t="s">
        <v>59</v>
      </c>
      <c r="E83" s="202"/>
      <c r="F83" s="203"/>
      <c r="G83" s="153"/>
      <c r="H83" s="153"/>
      <c r="I83" s="153"/>
      <c r="J83" s="153" t="s">
        <v>539</v>
      </c>
      <c r="K83" s="217" t="s">
        <v>940</v>
      </c>
      <c r="L83" s="217" t="s">
        <v>854</v>
      </c>
    </row>
    <row r="84" spans="1:12" ht="30">
      <c r="A84" s="185" t="s">
        <v>567</v>
      </c>
      <c r="B84" s="185" t="s">
        <v>491</v>
      </c>
      <c r="C84" s="187" t="s">
        <v>753</v>
      </c>
      <c r="D84" s="185" t="s">
        <v>151</v>
      </c>
      <c r="E84" s="202"/>
      <c r="F84" s="203"/>
      <c r="G84" s="153">
        <v>0</v>
      </c>
      <c r="H84" s="153"/>
      <c r="I84" s="153"/>
      <c r="J84" s="153" t="s">
        <v>435</v>
      </c>
      <c r="K84" s="217" t="s">
        <v>941</v>
      </c>
      <c r="L84" s="217" t="s">
        <v>899</v>
      </c>
    </row>
    <row r="85" spans="1:12" ht="70">
      <c r="A85" s="185" t="s">
        <v>656</v>
      </c>
      <c r="B85" s="185" t="s">
        <v>568</v>
      </c>
      <c r="C85" s="185" t="s">
        <v>754</v>
      </c>
      <c r="D85" s="186" t="s">
        <v>59</v>
      </c>
      <c r="E85" s="204"/>
      <c r="F85" s="203"/>
      <c r="G85" s="153"/>
      <c r="H85" s="153"/>
      <c r="I85" s="153"/>
      <c r="J85" s="153" t="s">
        <v>539</v>
      </c>
      <c r="K85" s="217" t="s">
        <v>942</v>
      </c>
      <c r="L85" s="115" t="s">
        <v>854</v>
      </c>
    </row>
    <row r="86" spans="1:12" ht="20">
      <c r="A86" s="185" t="s">
        <v>714</v>
      </c>
      <c r="B86" s="185" t="s">
        <v>112</v>
      </c>
      <c r="C86" s="185" t="s">
        <v>755</v>
      </c>
      <c r="D86" s="186" t="s">
        <v>62</v>
      </c>
      <c r="E86" s="204"/>
      <c r="F86" s="203"/>
      <c r="G86" s="153"/>
      <c r="H86" s="153"/>
      <c r="I86" s="153"/>
      <c r="J86" s="153" t="s">
        <v>543</v>
      </c>
      <c r="K86" s="217" t="s">
        <v>943</v>
      </c>
      <c r="L86" s="115" t="s">
        <v>62</v>
      </c>
    </row>
    <row r="87" spans="1:12" ht="20">
      <c r="A87" s="185" t="s">
        <v>715</v>
      </c>
      <c r="B87" s="185" t="s">
        <v>113</v>
      </c>
      <c r="C87" s="185" t="s">
        <v>756</v>
      </c>
      <c r="D87" s="186" t="s">
        <v>62</v>
      </c>
      <c r="E87" s="205"/>
      <c r="F87" s="206"/>
      <c r="G87" s="153"/>
      <c r="H87" s="153"/>
      <c r="I87" s="153"/>
      <c r="J87" s="153" t="s">
        <v>543</v>
      </c>
      <c r="K87" s="217" t="s">
        <v>944</v>
      </c>
      <c r="L87" s="115" t="s">
        <v>62</v>
      </c>
    </row>
    <row r="88" spans="1:12" ht="60">
      <c r="A88" s="185" t="s">
        <v>657</v>
      </c>
      <c r="B88" s="185" t="s">
        <v>492</v>
      </c>
      <c r="C88" s="185" t="s">
        <v>114</v>
      </c>
      <c r="D88" s="186" t="s">
        <v>59</v>
      </c>
      <c r="E88" s="205"/>
      <c r="F88" s="206"/>
      <c r="G88" s="153"/>
      <c r="H88" s="153"/>
      <c r="I88" s="153"/>
      <c r="J88" s="153" t="s">
        <v>539</v>
      </c>
      <c r="K88" s="217" t="s">
        <v>945</v>
      </c>
      <c r="L88" s="115" t="s">
        <v>854</v>
      </c>
    </row>
    <row r="89" spans="1:12" ht="50">
      <c r="A89" s="185" t="s">
        <v>658</v>
      </c>
      <c r="B89" s="185" t="s">
        <v>493</v>
      </c>
      <c r="C89" s="187" t="s">
        <v>757</v>
      </c>
      <c r="D89" s="186" t="s">
        <v>59</v>
      </c>
      <c r="E89" s="204"/>
      <c r="F89" s="203"/>
      <c r="G89" s="153"/>
      <c r="H89" s="153"/>
      <c r="I89" s="153"/>
      <c r="J89" s="153" t="s">
        <v>539</v>
      </c>
      <c r="K89" s="217" t="s">
        <v>946</v>
      </c>
      <c r="L89" s="115" t="s">
        <v>854</v>
      </c>
    </row>
    <row r="90" spans="1:12" ht="10">
      <c r="A90" s="185" t="s">
        <v>569</v>
      </c>
      <c r="B90" s="185" t="s">
        <v>494</v>
      </c>
      <c r="C90" s="185" t="s">
        <v>603</v>
      </c>
      <c r="D90" s="186" t="s">
        <v>62</v>
      </c>
      <c r="E90" s="202"/>
      <c r="F90" s="203"/>
      <c r="G90" s="153"/>
      <c r="H90" s="153"/>
      <c r="I90" s="153"/>
      <c r="J90" s="153" t="s">
        <v>543</v>
      </c>
      <c r="K90" s="217" t="s">
        <v>947</v>
      </c>
      <c r="L90" s="115" t="s">
        <v>62</v>
      </c>
    </row>
    <row r="91" spans="1:12" ht="20">
      <c r="A91" s="185" t="s">
        <v>570</v>
      </c>
      <c r="B91" s="185" t="s">
        <v>495</v>
      </c>
      <c r="C91" s="185" t="s">
        <v>602</v>
      </c>
      <c r="D91" s="186" t="s">
        <v>62</v>
      </c>
      <c r="E91" s="204"/>
      <c r="F91" s="203"/>
      <c r="G91" s="153"/>
      <c r="H91" s="153"/>
      <c r="I91" s="153"/>
      <c r="J91" s="153" t="s">
        <v>543</v>
      </c>
      <c r="K91" s="217" t="s">
        <v>948</v>
      </c>
      <c r="L91" s="115" t="s">
        <v>62</v>
      </c>
    </row>
    <row r="92" spans="1:12" ht="30">
      <c r="A92" s="185" t="s">
        <v>659</v>
      </c>
      <c r="B92" s="185" t="s">
        <v>496</v>
      </c>
      <c r="C92" s="185" t="s">
        <v>115</v>
      </c>
      <c r="D92" s="185" t="s">
        <v>282</v>
      </c>
      <c r="E92" s="204"/>
      <c r="F92" s="203"/>
      <c r="G92" s="153">
        <v>0</v>
      </c>
      <c r="H92" s="153"/>
      <c r="I92" s="153"/>
      <c r="J92" s="153" t="s">
        <v>435</v>
      </c>
      <c r="K92" s="217" t="s">
        <v>949</v>
      </c>
      <c r="L92" s="217" t="s">
        <v>950</v>
      </c>
    </row>
    <row r="93" spans="1:12" ht="40">
      <c r="A93" s="185" t="s">
        <v>571</v>
      </c>
      <c r="B93" s="185" t="s">
        <v>497</v>
      </c>
      <c r="C93" s="185" t="s">
        <v>116</v>
      </c>
      <c r="D93" s="186" t="s">
        <v>59</v>
      </c>
      <c r="E93" s="204"/>
      <c r="F93" s="203"/>
      <c r="G93" s="153"/>
      <c r="H93" s="153"/>
      <c r="I93" s="153"/>
      <c r="J93" s="153" t="s">
        <v>539</v>
      </c>
      <c r="K93" s="217" t="s">
        <v>951</v>
      </c>
      <c r="L93" s="115" t="s">
        <v>854</v>
      </c>
    </row>
    <row r="94" spans="1:12" ht="70">
      <c r="A94" s="185" t="s">
        <v>572</v>
      </c>
      <c r="B94" s="185" t="s">
        <v>498</v>
      </c>
      <c r="C94" s="185" t="s">
        <v>609</v>
      </c>
      <c r="D94" s="185" t="s">
        <v>283</v>
      </c>
      <c r="E94" s="204"/>
      <c r="F94" s="203"/>
      <c r="G94" s="153">
        <v>0</v>
      </c>
      <c r="H94" s="153"/>
      <c r="I94" s="153"/>
      <c r="J94" s="153" t="s">
        <v>435</v>
      </c>
      <c r="K94" s="217" t="s">
        <v>952</v>
      </c>
      <c r="L94" s="217" t="s">
        <v>950</v>
      </c>
    </row>
    <row r="95" spans="1:12" ht="10">
      <c r="A95" s="185" t="s">
        <v>573</v>
      </c>
      <c r="B95" s="185" t="s">
        <v>499</v>
      </c>
      <c r="C95" s="185" t="s">
        <v>117</v>
      </c>
      <c r="D95" s="185" t="s">
        <v>59</v>
      </c>
      <c r="E95" s="204"/>
      <c r="F95" s="203"/>
      <c r="G95" s="153"/>
      <c r="H95" s="153"/>
      <c r="I95" s="153"/>
      <c r="J95" s="153" t="s">
        <v>539</v>
      </c>
      <c r="K95" s="217" t="s">
        <v>953</v>
      </c>
      <c r="L95" s="217" t="s">
        <v>854</v>
      </c>
    </row>
    <row r="96" spans="1:12" ht="30">
      <c r="A96" s="186" t="s">
        <v>574</v>
      </c>
      <c r="B96" s="186" t="s">
        <v>500</v>
      </c>
      <c r="C96" s="185" t="s">
        <v>118</v>
      </c>
      <c r="D96" s="185" t="s">
        <v>284</v>
      </c>
      <c r="E96" s="204"/>
      <c r="F96" s="203"/>
      <c r="G96" s="153">
        <v>0</v>
      </c>
      <c r="H96" s="153"/>
      <c r="I96" s="153"/>
      <c r="J96" s="153" t="s">
        <v>435</v>
      </c>
      <c r="K96" s="217" t="s">
        <v>954</v>
      </c>
      <c r="L96" s="217" t="s">
        <v>899</v>
      </c>
    </row>
    <row r="97" spans="1:12" ht="30">
      <c r="A97" s="185" t="s">
        <v>575</v>
      </c>
      <c r="B97" s="185" t="s">
        <v>501</v>
      </c>
      <c r="C97" s="185" t="s">
        <v>119</v>
      </c>
      <c r="D97" s="185" t="s">
        <v>284</v>
      </c>
      <c r="E97" s="204"/>
      <c r="F97" s="203"/>
      <c r="G97" s="153">
        <v>0</v>
      </c>
      <c r="H97" s="153"/>
      <c r="I97" s="153"/>
      <c r="J97" s="153" t="s">
        <v>435</v>
      </c>
      <c r="K97" s="217" t="s">
        <v>955</v>
      </c>
      <c r="L97" s="217" t="s">
        <v>899</v>
      </c>
    </row>
    <row r="98" spans="1:12" ht="40">
      <c r="A98" s="185" t="s">
        <v>576</v>
      </c>
      <c r="B98" s="185" t="s">
        <v>502</v>
      </c>
      <c r="C98" s="185" t="s">
        <v>120</v>
      </c>
      <c r="D98" s="185" t="s">
        <v>282</v>
      </c>
      <c r="E98" s="204"/>
      <c r="F98" s="203"/>
      <c r="G98" s="153">
        <v>0</v>
      </c>
      <c r="H98" s="153"/>
      <c r="I98" s="153"/>
      <c r="J98" s="153" t="s">
        <v>435</v>
      </c>
      <c r="K98" s="217" t="s">
        <v>956</v>
      </c>
      <c r="L98" s="217" t="s">
        <v>957</v>
      </c>
    </row>
    <row r="99" spans="1:12" ht="20">
      <c r="A99" s="208" t="s">
        <v>758</v>
      </c>
      <c r="B99" s="208" t="s">
        <v>759</v>
      </c>
      <c r="C99" s="208" t="s">
        <v>760</v>
      </c>
      <c r="D99" s="208" t="s">
        <v>279</v>
      </c>
      <c r="E99" s="204"/>
      <c r="F99" s="203"/>
      <c r="G99" s="153">
        <v>0</v>
      </c>
      <c r="H99" s="153"/>
      <c r="I99" s="153"/>
      <c r="J99" s="153" t="s">
        <v>435</v>
      </c>
      <c r="K99" s="217" t="s">
        <v>1010</v>
      </c>
      <c r="L99" s="217" t="s">
        <v>899</v>
      </c>
    </row>
    <row r="100" spans="1:12" ht="30">
      <c r="A100" s="185" t="s">
        <v>660</v>
      </c>
      <c r="B100" s="185" t="s">
        <v>503</v>
      </c>
      <c r="C100" s="185" t="s">
        <v>121</v>
      </c>
      <c r="D100" s="186" t="s">
        <v>59</v>
      </c>
      <c r="E100" s="202"/>
      <c r="F100" s="203"/>
      <c r="G100" s="153"/>
      <c r="H100" s="153"/>
      <c r="I100" s="153"/>
      <c r="J100" s="153" t="s">
        <v>539</v>
      </c>
      <c r="K100" s="217" t="s">
        <v>958</v>
      </c>
      <c r="L100" s="115" t="s">
        <v>854</v>
      </c>
    </row>
    <row r="101" spans="1:12" ht="40">
      <c r="A101" s="185" t="s">
        <v>577</v>
      </c>
      <c r="B101" s="185" t="s">
        <v>504</v>
      </c>
      <c r="C101" s="185" t="s">
        <v>604</v>
      </c>
      <c r="D101" s="186" t="s">
        <v>59</v>
      </c>
      <c r="E101" s="204"/>
      <c r="F101" s="203"/>
      <c r="G101" s="153"/>
      <c r="H101" s="153"/>
      <c r="I101" s="153"/>
      <c r="J101" s="153" t="s">
        <v>539</v>
      </c>
      <c r="K101" s="217" t="s">
        <v>959</v>
      </c>
      <c r="L101" s="115" t="s">
        <v>854</v>
      </c>
    </row>
    <row r="102" spans="1:12" ht="50">
      <c r="A102" s="185" t="s">
        <v>661</v>
      </c>
      <c r="B102" s="185" t="s">
        <v>505</v>
      </c>
      <c r="C102" s="185" t="s">
        <v>122</v>
      </c>
      <c r="D102" s="185" t="s">
        <v>123</v>
      </c>
      <c r="E102" s="202"/>
      <c r="F102" s="203"/>
      <c r="G102" s="153"/>
      <c r="H102" s="153"/>
      <c r="I102" s="153"/>
      <c r="J102" s="153" t="s">
        <v>539</v>
      </c>
      <c r="K102" s="217" t="s">
        <v>960</v>
      </c>
      <c r="L102" s="217" t="s">
        <v>961</v>
      </c>
    </row>
    <row r="103" spans="1:12" ht="50">
      <c r="A103" s="185" t="s">
        <v>662</v>
      </c>
      <c r="B103" s="185" t="s">
        <v>846</v>
      </c>
      <c r="C103" s="185" t="s">
        <v>124</v>
      </c>
      <c r="D103" s="186" t="s">
        <v>59</v>
      </c>
      <c r="E103" s="202"/>
      <c r="F103" s="203"/>
      <c r="G103" s="153"/>
      <c r="H103" s="153"/>
      <c r="I103" s="153"/>
      <c r="J103" s="153" t="s">
        <v>539</v>
      </c>
      <c r="K103" s="217" t="s">
        <v>962</v>
      </c>
      <c r="L103" s="115" t="s">
        <v>854</v>
      </c>
    </row>
    <row r="104" spans="1:12" ht="30">
      <c r="A104" s="185" t="s">
        <v>663</v>
      </c>
      <c r="B104" s="185" t="s">
        <v>506</v>
      </c>
      <c r="C104" s="185" t="s">
        <v>125</v>
      </c>
      <c r="D104" s="186" t="s">
        <v>59</v>
      </c>
      <c r="E104" s="202"/>
      <c r="F104" s="203"/>
      <c r="G104" s="153"/>
      <c r="H104" s="153"/>
      <c r="I104" s="153"/>
      <c r="J104" s="153" t="s">
        <v>539</v>
      </c>
      <c r="K104" s="217" t="s">
        <v>963</v>
      </c>
      <c r="L104" s="115" t="s">
        <v>854</v>
      </c>
    </row>
    <row r="105" spans="1:12" ht="20">
      <c r="A105" s="185" t="s">
        <v>578</v>
      </c>
      <c r="B105" s="185" t="s">
        <v>507</v>
      </c>
      <c r="C105" s="185" t="s">
        <v>126</v>
      </c>
      <c r="D105" s="185" t="s">
        <v>279</v>
      </c>
      <c r="E105" s="204"/>
      <c r="F105" s="203"/>
      <c r="G105" s="153">
        <v>0</v>
      </c>
      <c r="H105" s="153"/>
      <c r="I105" s="153"/>
      <c r="J105" s="153" t="s">
        <v>435</v>
      </c>
      <c r="K105" s="217" t="s">
        <v>964</v>
      </c>
      <c r="L105" s="217" t="s">
        <v>899</v>
      </c>
    </row>
    <row r="106" spans="1:12" ht="30">
      <c r="A106" s="208" t="s">
        <v>761</v>
      </c>
      <c r="B106" s="208" t="s">
        <v>762</v>
      </c>
      <c r="C106" s="208" t="s">
        <v>763</v>
      </c>
      <c r="D106" s="208" t="s">
        <v>285</v>
      </c>
      <c r="E106" s="204"/>
      <c r="F106" s="203"/>
      <c r="G106" s="153">
        <v>0</v>
      </c>
      <c r="H106" s="153"/>
      <c r="I106" s="153"/>
      <c r="J106" s="153" t="s">
        <v>435</v>
      </c>
      <c r="K106" s="217" t="s">
        <v>1011</v>
      </c>
      <c r="L106" s="217" t="s">
        <v>926</v>
      </c>
    </row>
    <row r="107" spans="1:12" ht="30">
      <c r="A107" s="185" t="s">
        <v>579</v>
      </c>
      <c r="B107" s="185" t="s">
        <v>508</v>
      </c>
      <c r="C107" s="185" t="s">
        <v>127</v>
      </c>
      <c r="D107" s="186" t="s">
        <v>59</v>
      </c>
      <c r="E107" s="202"/>
      <c r="F107" s="203"/>
      <c r="G107" s="153"/>
      <c r="H107" s="153"/>
      <c r="I107" s="153"/>
      <c r="J107" s="153" t="s">
        <v>539</v>
      </c>
      <c r="K107" s="217" t="s">
        <v>965</v>
      </c>
      <c r="L107" s="115" t="s">
        <v>854</v>
      </c>
    </row>
    <row r="108" spans="1:12" ht="20">
      <c r="A108" s="185" t="s">
        <v>579</v>
      </c>
      <c r="B108" s="185" t="s">
        <v>509</v>
      </c>
      <c r="C108" s="185" t="s">
        <v>128</v>
      </c>
      <c r="D108" s="186" t="s">
        <v>62</v>
      </c>
      <c r="E108" s="202"/>
      <c r="F108" s="203"/>
      <c r="G108" s="153"/>
      <c r="H108" s="153"/>
      <c r="I108" s="153"/>
      <c r="J108" s="153" t="s">
        <v>543</v>
      </c>
      <c r="K108" s="217" t="s">
        <v>966</v>
      </c>
      <c r="L108" s="115" t="s">
        <v>62</v>
      </c>
    </row>
    <row r="109" spans="1:12" ht="20">
      <c r="A109" s="185" t="s">
        <v>580</v>
      </c>
      <c r="B109" s="185" t="s">
        <v>510</v>
      </c>
      <c r="C109" s="185" t="s">
        <v>129</v>
      </c>
      <c r="D109" s="186" t="s">
        <v>62</v>
      </c>
      <c r="E109" s="204"/>
      <c r="F109" s="203"/>
      <c r="G109" s="153"/>
      <c r="H109" s="153"/>
      <c r="I109" s="153"/>
      <c r="J109" s="153" t="s">
        <v>543</v>
      </c>
      <c r="K109" s="217" t="s">
        <v>967</v>
      </c>
      <c r="L109" s="115" t="s">
        <v>62</v>
      </c>
    </row>
    <row r="110" spans="1:12" ht="30">
      <c r="A110" s="185" t="s">
        <v>664</v>
      </c>
      <c r="B110" s="185" t="s">
        <v>847</v>
      </c>
      <c r="C110" s="185" t="s">
        <v>130</v>
      </c>
      <c r="D110" s="186" t="s">
        <v>59</v>
      </c>
      <c r="E110" s="204"/>
      <c r="F110" s="203"/>
      <c r="G110" s="153"/>
      <c r="H110" s="153"/>
      <c r="I110" s="153"/>
      <c r="J110" s="153" t="s">
        <v>539</v>
      </c>
      <c r="K110" s="217" t="s">
        <v>968</v>
      </c>
      <c r="L110" s="115" t="s">
        <v>854</v>
      </c>
    </row>
    <row r="111" spans="1:12" ht="20">
      <c r="A111" s="187" t="s">
        <v>581</v>
      </c>
      <c r="B111" s="187" t="s">
        <v>823</v>
      </c>
      <c r="C111" s="187" t="s">
        <v>764</v>
      </c>
      <c r="D111" s="211" t="s">
        <v>284</v>
      </c>
      <c r="E111" s="202"/>
      <c r="F111" s="203"/>
      <c r="G111" s="153">
        <v>0</v>
      </c>
      <c r="H111" s="153"/>
      <c r="I111" s="153"/>
      <c r="J111" s="153" t="s">
        <v>435</v>
      </c>
      <c r="K111" s="217" t="s">
        <v>1012</v>
      </c>
      <c r="L111" s="217" t="s">
        <v>899</v>
      </c>
    </row>
    <row r="112" spans="1:12" ht="30">
      <c r="A112" s="185" t="s">
        <v>582</v>
      </c>
      <c r="B112" s="185" t="s">
        <v>511</v>
      </c>
      <c r="C112" s="185" t="s">
        <v>131</v>
      </c>
      <c r="D112" s="186" t="s">
        <v>59</v>
      </c>
      <c r="E112" s="204"/>
      <c r="F112" s="203"/>
      <c r="G112" s="153"/>
      <c r="H112" s="153"/>
      <c r="I112" s="153"/>
      <c r="J112" s="153" t="s">
        <v>539</v>
      </c>
      <c r="K112" s="217" t="s">
        <v>969</v>
      </c>
      <c r="L112" s="115" t="s">
        <v>854</v>
      </c>
    </row>
    <row r="113" spans="1:12" ht="40">
      <c r="A113" s="185" t="s">
        <v>665</v>
      </c>
      <c r="B113" s="185" t="s">
        <v>512</v>
      </c>
      <c r="C113" s="185" t="s">
        <v>765</v>
      </c>
      <c r="D113" s="186" t="s">
        <v>59</v>
      </c>
      <c r="E113" s="204"/>
      <c r="F113" s="203"/>
      <c r="G113" s="153"/>
      <c r="H113" s="153"/>
      <c r="I113" s="153"/>
      <c r="J113" s="153" t="s">
        <v>539</v>
      </c>
      <c r="K113" s="217" t="s">
        <v>970</v>
      </c>
      <c r="L113" s="115" t="s">
        <v>854</v>
      </c>
    </row>
    <row r="114" spans="1:12" ht="20">
      <c r="A114" s="185" t="s">
        <v>666</v>
      </c>
      <c r="B114" s="185" t="s">
        <v>513</v>
      </c>
      <c r="C114" s="185" t="s">
        <v>132</v>
      </c>
      <c r="D114" s="185" t="s">
        <v>278</v>
      </c>
      <c r="E114" s="204"/>
      <c r="F114" s="203"/>
      <c r="G114" s="153">
        <v>0</v>
      </c>
      <c r="H114" s="153"/>
      <c r="I114" s="153"/>
      <c r="J114" s="153" t="s">
        <v>435</v>
      </c>
      <c r="K114" s="217" t="s">
        <v>971</v>
      </c>
      <c r="L114" s="217" t="s">
        <v>886</v>
      </c>
    </row>
    <row r="115" spans="1:12" ht="50">
      <c r="A115" s="185" t="s">
        <v>667</v>
      </c>
      <c r="B115" s="185" t="s">
        <v>706</v>
      </c>
      <c r="C115" s="192" t="s">
        <v>766</v>
      </c>
      <c r="D115" s="186" t="s">
        <v>59</v>
      </c>
      <c r="E115" s="204"/>
      <c r="F115" s="203"/>
      <c r="G115" s="153"/>
      <c r="H115" s="153"/>
      <c r="I115" s="153"/>
      <c r="J115" s="153" t="s">
        <v>539</v>
      </c>
      <c r="K115" s="217" t="s">
        <v>972</v>
      </c>
      <c r="L115" s="115" t="s">
        <v>854</v>
      </c>
    </row>
    <row r="116" spans="1:12" ht="20">
      <c r="A116" s="185" t="s">
        <v>583</v>
      </c>
      <c r="B116" s="185" t="s">
        <v>1015</v>
      </c>
      <c r="C116" s="187" t="s">
        <v>1014</v>
      </c>
      <c r="D116" s="187" t="s">
        <v>278</v>
      </c>
      <c r="E116" s="202"/>
      <c r="F116" s="203"/>
      <c r="G116" s="153">
        <v>0</v>
      </c>
      <c r="H116" s="153"/>
      <c r="I116" s="153"/>
      <c r="J116" s="153" t="s">
        <v>435</v>
      </c>
      <c r="K116" s="217" t="s">
        <v>1013</v>
      </c>
      <c r="L116" s="217" t="s">
        <v>886</v>
      </c>
    </row>
    <row r="117" spans="1:12" ht="30">
      <c r="A117" s="185" t="s">
        <v>584</v>
      </c>
      <c r="B117" s="185" t="s">
        <v>514</v>
      </c>
      <c r="C117" s="185" t="s">
        <v>133</v>
      </c>
      <c r="D117" s="186" t="s">
        <v>59</v>
      </c>
      <c r="E117" s="202"/>
      <c r="F117" s="203"/>
      <c r="G117" s="153"/>
      <c r="H117" s="153"/>
      <c r="I117" s="153"/>
      <c r="J117" s="153" t="s">
        <v>539</v>
      </c>
      <c r="K117" s="217" t="s">
        <v>973</v>
      </c>
      <c r="L117" s="115" t="s">
        <v>854</v>
      </c>
    </row>
    <row r="118" spans="1:12" ht="50">
      <c r="A118" s="185" t="s">
        <v>585</v>
      </c>
      <c r="B118" s="185" t="s">
        <v>515</v>
      </c>
      <c r="C118" s="185" t="s">
        <v>767</v>
      </c>
      <c r="D118" s="185" t="s">
        <v>59</v>
      </c>
      <c r="E118" s="202"/>
      <c r="F118" s="203"/>
      <c r="G118" s="153"/>
      <c r="H118" s="153"/>
      <c r="I118" s="153"/>
      <c r="J118" s="153" t="s">
        <v>539</v>
      </c>
      <c r="K118" s="217" t="s">
        <v>974</v>
      </c>
      <c r="L118" s="217" t="s">
        <v>854</v>
      </c>
    </row>
    <row r="119" spans="1:12" ht="20">
      <c r="A119" s="185" t="s">
        <v>586</v>
      </c>
      <c r="B119" s="185" t="s">
        <v>516</v>
      </c>
      <c r="C119" s="185" t="s">
        <v>768</v>
      </c>
      <c r="D119" s="185" t="s">
        <v>434</v>
      </c>
      <c r="E119" s="204"/>
      <c r="F119" s="203"/>
      <c r="G119" s="153">
        <v>0</v>
      </c>
      <c r="H119" s="153"/>
      <c r="I119" s="153"/>
      <c r="J119" s="153" t="s">
        <v>435</v>
      </c>
      <c r="K119" s="217" t="s">
        <v>975</v>
      </c>
      <c r="L119" s="217" t="s">
        <v>976</v>
      </c>
    </row>
    <row r="120" spans="1:12" ht="30">
      <c r="A120" s="185" t="s">
        <v>668</v>
      </c>
      <c r="B120" s="185" t="s">
        <v>517</v>
      </c>
      <c r="C120" s="185" t="s">
        <v>134</v>
      </c>
      <c r="D120" s="185" t="s">
        <v>284</v>
      </c>
      <c r="E120" s="204"/>
      <c r="F120" s="203"/>
      <c r="G120" s="153">
        <v>0</v>
      </c>
      <c r="H120" s="153"/>
      <c r="I120" s="153"/>
      <c r="J120" s="153" t="s">
        <v>435</v>
      </c>
      <c r="K120" s="217" t="s">
        <v>977</v>
      </c>
      <c r="L120" s="217" t="s">
        <v>899</v>
      </c>
    </row>
    <row r="121" spans="1:12" ht="20">
      <c r="A121" s="185" t="s">
        <v>669</v>
      </c>
      <c r="B121" s="185" t="s">
        <v>518</v>
      </c>
      <c r="C121" s="185" t="s">
        <v>135</v>
      </c>
      <c r="D121" s="185" t="s">
        <v>286</v>
      </c>
      <c r="E121" s="204"/>
      <c r="F121" s="203"/>
      <c r="G121" s="153">
        <v>0</v>
      </c>
      <c r="H121" s="153"/>
      <c r="I121" s="153"/>
      <c r="J121" s="153" t="s">
        <v>435</v>
      </c>
      <c r="K121" s="218" t="s">
        <v>978</v>
      </c>
      <c r="L121" s="217" t="s">
        <v>926</v>
      </c>
    </row>
    <row r="122" spans="1:12" ht="10">
      <c r="A122" s="95">
        <v>8</v>
      </c>
      <c r="B122" s="95" t="s">
        <v>136</v>
      </c>
      <c r="C122" s="95" t="s">
        <v>136</v>
      </c>
      <c r="D122" s="96" t="s">
        <v>55</v>
      </c>
      <c r="E122" s="98" t="s">
        <v>56</v>
      </c>
      <c r="F122" s="97" t="s">
        <v>57</v>
      </c>
      <c r="G122" s="151">
        <f>SUM(G123:G131)</f>
        <v>0</v>
      </c>
      <c r="H122" s="151">
        <v>13</v>
      </c>
      <c r="I122" s="152">
        <f>G122/H122</f>
        <v>0</v>
      </c>
      <c r="J122" s="151" t="s">
        <v>538</v>
      </c>
      <c r="K122" s="95" t="s">
        <v>979</v>
      </c>
      <c r="L122" s="96" t="s">
        <v>55</v>
      </c>
    </row>
    <row r="123" spans="1:12" ht="30">
      <c r="A123" s="185" t="s">
        <v>670</v>
      </c>
      <c r="B123" s="185" t="s">
        <v>519</v>
      </c>
      <c r="C123" s="185" t="s">
        <v>769</v>
      </c>
      <c r="D123" s="186" t="s">
        <v>59</v>
      </c>
      <c r="E123" s="202"/>
      <c r="F123" s="203"/>
      <c r="G123" s="153"/>
      <c r="H123" s="153"/>
      <c r="I123" s="153"/>
      <c r="J123" s="153" t="s">
        <v>539</v>
      </c>
      <c r="K123" s="217" t="s">
        <v>980</v>
      </c>
      <c r="L123" s="115" t="s">
        <v>854</v>
      </c>
    </row>
    <row r="124" spans="1:12" s="17" customFormat="1" ht="60">
      <c r="A124" s="185" t="s">
        <v>587</v>
      </c>
      <c r="B124" s="185" t="s">
        <v>844</v>
      </c>
      <c r="C124" s="185" t="s">
        <v>770</v>
      </c>
      <c r="D124" s="186" t="s">
        <v>59</v>
      </c>
      <c r="E124" s="204"/>
      <c r="F124" s="203"/>
      <c r="G124" s="153"/>
      <c r="H124" s="153"/>
      <c r="I124" s="153"/>
      <c r="J124" s="153" t="s">
        <v>539</v>
      </c>
      <c r="K124" s="217" t="s">
        <v>1016</v>
      </c>
      <c r="L124" s="115" t="s">
        <v>854</v>
      </c>
    </row>
    <row r="125" spans="1:12" ht="30">
      <c r="A125" s="185" t="s">
        <v>671</v>
      </c>
      <c r="B125" s="185" t="s">
        <v>610</v>
      </c>
      <c r="C125" s="185" t="s">
        <v>771</v>
      </c>
      <c r="D125" s="185" t="s">
        <v>279</v>
      </c>
      <c r="E125" s="204"/>
      <c r="F125" s="203"/>
      <c r="G125" s="153">
        <v>0</v>
      </c>
      <c r="H125" s="153"/>
      <c r="I125" s="153"/>
      <c r="J125" s="153" t="s">
        <v>435</v>
      </c>
      <c r="K125" s="217" t="s">
        <v>1017</v>
      </c>
      <c r="L125" s="217" t="s">
        <v>878</v>
      </c>
    </row>
    <row r="126" spans="1:12" ht="30">
      <c r="A126" s="185" t="s">
        <v>588</v>
      </c>
      <c r="B126" s="185" t="s">
        <v>824</v>
      </c>
      <c r="C126" s="185" t="s">
        <v>772</v>
      </c>
      <c r="D126" s="212" t="s">
        <v>284</v>
      </c>
      <c r="E126" s="204"/>
      <c r="F126" s="203"/>
      <c r="G126" s="153">
        <v>0</v>
      </c>
      <c r="H126" s="153"/>
      <c r="I126" s="153"/>
      <c r="J126" s="153" t="s">
        <v>435</v>
      </c>
      <c r="K126" s="217" t="s">
        <v>1020</v>
      </c>
      <c r="L126" s="217" t="s">
        <v>1018</v>
      </c>
    </row>
    <row r="127" spans="1:12" ht="20">
      <c r="A127" s="185" t="s">
        <v>589</v>
      </c>
      <c r="B127" s="185" t="s">
        <v>825</v>
      </c>
      <c r="C127" s="185" t="s">
        <v>773</v>
      </c>
      <c r="D127" s="212" t="s">
        <v>841</v>
      </c>
      <c r="E127" s="204"/>
      <c r="F127" s="203"/>
      <c r="G127" s="153">
        <v>0</v>
      </c>
      <c r="H127" s="153"/>
      <c r="I127" s="153"/>
      <c r="J127" s="153" t="s">
        <v>435</v>
      </c>
      <c r="K127" s="217" t="s">
        <v>1021</v>
      </c>
      <c r="L127" s="217" t="s">
        <v>1019</v>
      </c>
    </row>
    <row r="128" spans="1:12" ht="20">
      <c r="A128" s="185" t="s">
        <v>672</v>
      </c>
      <c r="B128" s="185" t="s">
        <v>826</v>
      </c>
      <c r="C128" s="185" t="s">
        <v>774</v>
      </c>
      <c r="D128" s="185" t="s">
        <v>283</v>
      </c>
      <c r="E128" s="204"/>
      <c r="F128" s="203"/>
      <c r="G128" s="153">
        <v>0</v>
      </c>
      <c r="H128" s="153"/>
      <c r="I128" s="153"/>
      <c r="J128" s="153" t="s">
        <v>435</v>
      </c>
      <c r="K128" s="217" t="s">
        <v>1022</v>
      </c>
      <c r="L128" s="217" t="s">
        <v>981</v>
      </c>
    </row>
    <row r="129" spans="1:12" ht="20">
      <c r="A129" s="185" t="s">
        <v>673</v>
      </c>
      <c r="B129" s="185" t="s">
        <v>520</v>
      </c>
      <c r="C129" s="185" t="s">
        <v>775</v>
      </c>
      <c r="D129" s="185" t="s">
        <v>284</v>
      </c>
      <c r="E129" s="204"/>
      <c r="F129" s="203"/>
      <c r="G129" s="153">
        <v>0</v>
      </c>
      <c r="H129" s="153"/>
      <c r="I129" s="153"/>
      <c r="J129" s="153" t="s">
        <v>435</v>
      </c>
      <c r="K129" s="217" t="s">
        <v>982</v>
      </c>
      <c r="L129" s="217" t="s">
        <v>874</v>
      </c>
    </row>
    <row r="130" spans="1:12" ht="30">
      <c r="A130" s="185" t="s">
        <v>674</v>
      </c>
      <c r="B130" s="185" t="s">
        <v>521</v>
      </c>
      <c r="C130" s="185" t="s">
        <v>776</v>
      </c>
      <c r="D130" s="186" t="s">
        <v>59</v>
      </c>
      <c r="E130" s="202"/>
      <c r="F130" s="203"/>
      <c r="G130" s="153"/>
      <c r="H130" s="153"/>
      <c r="I130" s="153"/>
      <c r="J130" s="153" t="s">
        <v>539</v>
      </c>
      <c r="K130" s="217" t="s">
        <v>983</v>
      </c>
      <c r="L130" s="115" t="s">
        <v>854</v>
      </c>
    </row>
    <row r="131" spans="1:12" ht="30">
      <c r="A131" s="187" t="s">
        <v>675</v>
      </c>
      <c r="B131" s="187" t="s">
        <v>777</v>
      </c>
      <c r="C131" s="187" t="s">
        <v>778</v>
      </c>
      <c r="D131" s="187" t="s">
        <v>281</v>
      </c>
      <c r="E131" s="204"/>
      <c r="F131" s="203"/>
      <c r="G131" s="153">
        <v>0</v>
      </c>
      <c r="H131" s="153"/>
      <c r="I131" s="153"/>
      <c r="J131" s="153" t="s">
        <v>435</v>
      </c>
      <c r="K131" s="217" t="s">
        <v>984</v>
      </c>
      <c r="L131" s="217" t="s">
        <v>912</v>
      </c>
    </row>
    <row r="132" spans="1:12" ht="20">
      <c r="A132" s="208" t="s">
        <v>779</v>
      </c>
      <c r="B132" s="208" t="s">
        <v>780</v>
      </c>
      <c r="C132" s="208" t="s">
        <v>781</v>
      </c>
      <c r="D132" s="208" t="s">
        <v>282</v>
      </c>
      <c r="E132" s="207"/>
      <c r="F132" s="153"/>
      <c r="G132" s="153">
        <v>0</v>
      </c>
      <c r="H132" s="153"/>
      <c r="I132" s="153"/>
      <c r="J132" s="153" t="s">
        <v>435</v>
      </c>
      <c r="K132" s="217" t="s">
        <v>1023</v>
      </c>
      <c r="L132" s="217" t="s">
        <v>981</v>
      </c>
    </row>
    <row r="133" spans="1:12" ht="30">
      <c r="A133" s="208" t="s">
        <v>782</v>
      </c>
      <c r="B133" s="208" t="s">
        <v>783</v>
      </c>
      <c r="C133" s="208" t="s">
        <v>784</v>
      </c>
      <c r="D133" s="208" t="s">
        <v>281</v>
      </c>
      <c r="E133" s="207"/>
      <c r="F133" s="153"/>
      <c r="G133" s="153">
        <v>0</v>
      </c>
      <c r="H133" s="153"/>
      <c r="I133" s="153"/>
      <c r="J133" s="153" t="s">
        <v>435</v>
      </c>
      <c r="K133" s="217" t="s">
        <v>1024</v>
      </c>
      <c r="L133" s="217" t="s">
        <v>906</v>
      </c>
    </row>
    <row r="134" spans="1:12" s="17" customFormat="1" ht="40">
      <c r="A134" s="208" t="s">
        <v>785</v>
      </c>
      <c r="B134" s="208" t="s">
        <v>786</v>
      </c>
      <c r="C134" s="208" t="s">
        <v>787</v>
      </c>
      <c r="D134" s="208" t="s">
        <v>278</v>
      </c>
      <c r="E134" s="153"/>
      <c r="F134" s="153"/>
      <c r="G134" s="153">
        <v>0</v>
      </c>
      <c r="H134" s="153"/>
      <c r="I134" s="153"/>
      <c r="J134" s="153" t="s">
        <v>435</v>
      </c>
      <c r="K134" s="217" t="s">
        <v>1025</v>
      </c>
      <c r="L134" s="217" t="s">
        <v>886</v>
      </c>
    </row>
    <row r="135" spans="1:12" ht="30">
      <c r="A135" s="208" t="s">
        <v>788</v>
      </c>
      <c r="B135" s="208" t="s">
        <v>789</v>
      </c>
      <c r="C135" s="208" t="s">
        <v>790</v>
      </c>
      <c r="D135" s="208" t="s">
        <v>281</v>
      </c>
      <c r="E135" s="207"/>
      <c r="F135" s="153"/>
      <c r="G135" s="153">
        <v>0</v>
      </c>
      <c r="H135" s="153"/>
      <c r="I135" s="153"/>
      <c r="J135" s="153" t="s">
        <v>435</v>
      </c>
      <c r="K135" s="217" t="s">
        <v>1026</v>
      </c>
      <c r="L135" s="217" t="s">
        <v>912</v>
      </c>
    </row>
    <row r="136" spans="1:12" ht="10">
      <c r="A136" s="95">
        <v>9</v>
      </c>
      <c r="B136" s="95" t="s">
        <v>590</v>
      </c>
      <c r="C136" s="95" t="s">
        <v>137</v>
      </c>
      <c r="D136" s="96" t="s">
        <v>55</v>
      </c>
      <c r="E136" s="98" t="s">
        <v>56</v>
      </c>
      <c r="F136" s="97" t="s">
        <v>57</v>
      </c>
      <c r="G136" s="151">
        <f>SUM(G137:G138)</f>
        <v>0</v>
      </c>
      <c r="H136" s="151">
        <v>0</v>
      </c>
      <c r="I136" s="152" t="e">
        <f>G136/H136</f>
        <v>#DIV/0!</v>
      </c>
      <c r="J136" s="151" t="s">
        <v>538</v>
      </c>
      <c r="K136" s="95" t="s">
        <v>985</v>
      </c>
      <c r="L136" s="96" t="s">
        <v>55</v>
      </c>
    </row>
    <row r="137" spans="1:12" ht="10">
      <c r="A137" s="183" t="s">
        <v>676</v>
      </c>
      <c r="B137" s="183" t="s">
        <v>522</v>
      </c>
      <c r="C137" s="183" t="s">
        <v>138</v>
      </c>
      <c r="D137" s="115" t="s">
        <v>59</v>
      </c>
      <c r="E137" s="156"/>
      <c r="F137" s="157"/>
      <c r="G137" s="153"/>
      <c r="H137" s="153"/>
      <c r="I137" s="153"/>
      <c r="J137" s="153" t="s">
        <v>539</v>
      </c>
      <c r="K137" s="217" t="s">
        <v>986</v>
      </c>
      <c r="L137" s="115" t="s">
        <v>854</v>
      </c>
    </row>
    <row r="138" spans="1:12" ht="50">
      <c r="A138" s="183" t="s">
        <v>591</v>
      </c>
      <c r="B138" s="183" t="s">
        <v>523</v>
      </c>
      <c r="C138" s="183" t="s">
        <v>139</v>
      </c>
      <c r="D138" s="115" t="s">
        <v>59</v>
      </c>
      <c r="E138" s="144"/>
      <c r="F138" s="159"/>
      <c r="G138" s="153"/>
      <c r="H138" s="153"/>
      <c r="I138" s="153"/>
      <c r="J138" s="153" t="s">
        <v>539</v>
      </c>
      <c r="K138" s="217" t="s">
        <v>987</v>
      </c>
      <c r="L138" s="115" t="s">
        <v>854</v>
      </c>
    </row>
    <row r="139" spans="1:12" s="17" customFormat="1" ht="10">
      <c r="A139" s="95">
        <v>10</v>
      </c>
      <c r="B139" s="95" t="s">
        <v>140</v>
      </c>
      <c r="C139" s="95" t="s">
        <v>140</v>
      </c>
      <c r="D139" s="96" t="s">
        <v>55</v>
      </c>
      <c r="E139" s="98" t="s">
        <v>56</v>
      </c>
      <c r="F139" s="97" t="s">
        <v>57</v>
      </c>
      <c r="G139" s="151">
        <f>SUM(G140:G145)</f>
        <v>0</v>
      </c>
      <c r="H139" s="151">
        <v>4</v>
      </c>
      <c r="I139" s="152">
        <f>G139/H139</f>
        <v>0</v>
      </c>
      <c r="J139" s="151" t="s">
        <v>538</v>
      </c>
      <c r="K139" s="95" t="s">
        <v>988</v>
      </c>
      <c r="L139" s="96" t="s">
        <v>55</v>
      </c>
    </row>
    <row r="140" spans="1:12" ht="170">
      <c r="A140" s="185" t="s">
        <v>677</v>
      </c>
      <c r="B140" s="185" t="s">
        <v>524</v>
      </c>
      <c r="C140" s="187" t="s">
        <v>791</v>
      </c>
      <c r="D140" s="186" t="s">
        <v>59</v>
      </c>
      <c r="E140" s="156"/>
      <c r="F140" s="157"/>
      <c r="G140" s="153"/>
      <c r="H140" s="153"/>
      <c r="I140" s="153"/>
      <c r="J140" s="153" t="s">
        <v>539</v>
      </c>
      <c r="K140" s="217" t="s">
        <v>989</v>
      </c>
      <c r="L140" s="115" t="s">
        <v>854</v>
      </c>
    </row>
    <row r="141" spans="1:12" ht="20">
      <c r="A141" s="185" t="s">
        <v>592</v>
      </c>
      <c r="B141" s="185" t="s">
        <v>525</v>
      </c>
      <c r="C141" s="185" t="s">
        <v>792</v>
      </c>
      <c r="D141" s="186" t="s">
        <v>62</v>
      </c>
      <c r="E141" s="144"/>
      <c r="F141" s="157"/>
      <c r="G141" s="153"/>
      <c r="H141" s="153"/>
      <c r="I141" s="153"/>
      <c r="J141" s="153" t="s">
        <v>543</v>
      </c>
      <c r="K141" s="217" t="s">
        <v>990</v>
      </c>
      <c r="L141" s="115" t="s">
        <v>62</v>
      </c>
    </row>
    <row r="142" spans="1:12" ht="30">
      <c r="A142" s="185" t="s">
        <v>593</v>
      </c>
      <c r="B142" s="185" t="s">
        <v>526</v>
      </c>
      <c r="C142" s="185" t="s">
        <v>611</v>
      </c>
      <c r="D142" s="186" t="s">
        <v>59</v>
      </c>
      <c r="E142" s="156"/>
      <c r="F142" s="157"/>
      <c r="G142" s="153"/>
      <c r="H142" s="153"/>
      <c r="I142" s="153"/>
      <c r="J142" s="153" t="s">
        <v>539</v>
      </c>
      <c r="K142" s="217" t="s">
        <v>991</v>
      </c>
      <c r="L142" s="115" t="s">
        <v>854</v>
      </c>
    </row>
    <row r="143" spans="1:12" ht="30">
      <c r="A143" s="185" t="s">
        <v>594</v>
      </c>
      <c r="B143" s="185" t="s">
        <v>848</v>
      </c>
      <c r="C143" s="185" t="s">
        <v>141</v>
      </c>
      <c r="D143" s="186" t="s">
        <v>59</v>
      </c>
      <c r="E143" s="156"/>
      <c r="F143" s="157"/>
      <c r="G143" s="153"/>
      <c r="H143" s="153"/>
      <c r="I143" s="153"/>
      <c r="J143" s="153" t="s">
        <v>539</v>
      </c>
      <c r="K143" s="217" t="s">
        <v>992</v>
      </c>
      <c r="L143" s="115" t="s">
        <v>854</v>
      </c>
    </row>
    <row r="144" spans="1:12" ht="30">
      <c r="A144" s="185" t="s">
        <v>595</v>
      </c>
      <c r="B144" s="185" t="s">
        <v>716</v>
      </c>
      <c r="C144" s="185" t="s">
        <v>793</v>
      </c>
      <c r="D144" s="185" t="s">
        <v>281</v>
      </c>
      <c r="E144" s="144"/>
      <c r="F144" s="157"/>
      <c r="G144" s="153">
        <v>0</v>
      </c>
      <c r="H144" s="153"/>
      <c r="I144" s="153"/>
      <c r="J144" s="153" t="s">
        <v>435</v>
      </c>
      <c r="K144" s="217" t="s">
        <v>993</v>
      </c>
      <c r="L144" s="217" t="s">
        <v>912</v>
      </c>
    </row>
    <row r="145" spans="1:12" ht="20">
      <c r="A145" s="185" t="s">
        <v>678</v>
      </c>
      <c r="B145" s="185" t="s">
        <v>527</v>
      </c>
      <c r="C145" s="185" t="s">
        <v>142</v>
      </c>
      <c r="D145" s="185" t="s">
        <v>281</v>
      </c>
      <c r="E145" s="144"/>
      <c r="F145" s="157"/>
      <c r="G145" s="153">
        <v>0</v>
      </c>
      <c r="H145" s="153"/>
      <c r="I145" s="153"/>
      <c r="J145" s="153" t="s">
        <v>435</v>
      </c>
      <c r="K145" s="219" t="s">
        <v>994</v>
      </c>
      <c r="L145" s="217" t="s">
        <v>912</v>
      </c>
    </row>
    <row r="146" spans="1:12" ht="10">
      <c r="A146" s="95">
        <v>11</v>
      </c>
      <c r="B146" s="95" t="s">
        <v>143</v>
      </c>
      <c r="C146" s="95" t="s">
        <v>143</v>
      </c>
      <c r="D146" s="96" t="s">
        <v>55</v>
      </c>
      <c r="E146" s="98" t="s">
        <v>56</v>
      </c>
      <c r="F146" s="97" t="s">
        <v>57</v>
      </c>
      <c r="G146" s="151">
        <f>SUM(G147:G150)</f>
        <v>0</v>
      </c>
      <c r="H146" s="151">
        <v>3</v>
      </c>
      <c r="I146" s="152">
        <f>G146/H146</f>
        <v>0</v>
      </c>
      <c r="J146" s="151" t="s">
        <v>538</v>
      </c>
      <c r="K146" s="95" t="s">
        <v>995</v>
      </c>
      <c r="L146" s="96" t="s">
        <v>55</v>
      </c>
    </row>
    <row r="147" spans="1:12" s="17" customFormat="1" ht="50">
      <c r="A147" s="190" t="s">
        <v>679</v>
      </c>
      <c r="B147" s="190" t="s">
        <v>528</v>
      </c>
      <c r="C147" s="190" t="s">
        <v>144</v>
      </c>
      <c r="D147" s="191" t="s">
        <v>59</v>
      </c>
      <c r="E147" s="202"/>
      <c r="F147" s="203"/>
      <c r="G147" s="153"/>
      <c r="H147" s="153"/>
      <c r="I147" s="153"/>
      <c r="J147" s="153" t="s">
        <v>539</v>
      </c>
      <c r="K147" s="217" t="s">
        <v>996</v>
      </c>
      <c r="L147" s="115" t="s">
        <v>854</v>
      </c>
    </row>
    <row r="148" spans="1:12" ht="30">
      <c r="A148" s="190" t="s">
        <v>680</v>
      </c>
      <c r="B148" s="190" t="s">
        <v>529</v>
      </c>
      <c r="C148" s="190" t="s">
        <v>794</v>
      </c>
      <c r="D148" s="190" t="s">
        <v>434</v>
      </c>
      <c r="E148" s="202"/>
      <c r="F148" s="203"/>
      <c r="G148" s="153">
        <v>0</v>
      </c>
      <c r="H148" s="153"/>
      <c r="I148" s="153"/>
      <c r="J148" s="153" t="s">
        <v>435</v>
      </c>
      <c r="K148" s="217" t="s">
        <v>997</v>
      </c>
      <c r="L148" s="217" t="s">
        <v>906</v>
      </c>
    </row>
    <row r="149" spans="1:12" ht="30">
      <c r="A149" s="190" t="s">
        <v>694</v>
      </c>
      <c r="B149" s="190" t="s">
        <v>700</v>
      </c>
      <c r="C149" s="190" t="s">
        <v>795</v>
      </c>
      <c r="D149" s="190" t="s">
        <v>286</v>
      </c>
      <c r="E149" s="202"/>
      <c r="F149" s="203"/>
      <c r="G149" s="153">
        <v>0</v>
      </c>
      <c r="H149" s="153"/>
      <c r="I149" s="153"/>
      <c r="J149" s="153" t="s">
        <v>435</v>
      </c>
      <c r="K149" s="217" t="s">
        <v>998</v>
      </c>
      <c r="L149" s="217" t="s">
        <v>999</v>
      </c>
    </row>
    <row r="150" spans="1:12" ht="40">
      <c r="A150" s="190" t="s">
        <v>681</v>
      </c>
      <c r="B150" s="190" t="s">
        <v>530</v>
      </c>
      <c r="C150" s="190" t="s">
        <v>145</v>
      </c>
      <c r="D150" s="191" t="s">
        <v>59</v>
      </c>
      <c r="E150" s="202"/>
      <c r="F150" s="203"/>
      <c r="G150" s="153"/>
      <c r="H150" s="153"/>
      <c r="I150" s="153"/>
      <c r="J150" s="153" t="s">
        <v>539</v>
      </c>
      <c r="K150" s="217" t="s">
        <v>1000</v>
      </c>
      <c r="L150" s="115" t="s">
        <v>854</v>
      </c>
    </row>
    <row r="151" spans="1:12" s="17" customFormat="1" ht="10">
      <c r="A151" s="95">
        <v>12</v>
      </c>
      <c r="B151" s="95" t="s">
        <v>146</v>
      </c>
      <c r="C151" s="95" t="s">
        <v>146</v>
      </c>
      <c r="D151" s="96" t="s">
        <v>55</v>
      </c>
      <c r="E151" s="98" t="s">
        <v>56</v>
      </c>
      <c r="F151" s="97" t="s">
        <v>57</v>
      </c>
      <c r="G151" s="151">
        <f>SUM(G152:G161)</f>
        <v>0</v>
      </c>
      <c r="H151" s="151">
        <v>4</v>
      </c>
      <c r="I151" s="152">
        <f>G151/H151</f>
        <v>0</v>
      </c>
      <c r="J151" s="151" t="s">
        <v>538</v>
      </c>
      <c r="K151" s="95" t="s">
        <v>146</v>
      </c>
      <c r="L151" s="96" t="s">
        <v>55</v>
      </c>
    </row>
    <row r="152" spans="1:12" ht="20">
      <c r="A152" s="185" t="s">
        <v>682</v>
      </c>
      <c r="B152" s="185" t="s">
        <v>531</v>
      </c>
      <c r="C152" s="185" t="s">
        <v>612</v>
      </c>
      <c r="D152" s="186" t="s">
        <v>59</v>
      </c>
      <c r="E152" s="144"/>
      <c r="F152" s="157"/>
      <c r="G152" s="153"/>
      <c r="H152" s="153"/>
      <c r="I152" s="153"/>
      <c r="J152" s="153" t="s">
        <v>539</v>
      </c>
      <c r="K152" s="217" t="s">
        <v>1001</v>
      </c>
      <c r="L152" s="115" t="s">
        <v>854</v>
      </c>
    </row>
    <row r="153" spans="1:12" ht="50">
      <c r="A153" s="185" t="s">
        <v>683</v>
      </c>
      <c r="B153" s="185" t="s">
        <v>717</v>
      </c>
      <c r="C153" s="187" t="s">
        <v>796</v>
      </c>
      <c r="D153" s="186" t="s">
        <v>59</v>
      </c>
      <c r="E153" s="144"/>
      <c r="F153" s="157"/>
      <c r="G153" s="153"/>
      <c r="H153" s="153"/>
      <c r="I153" s="153"/>
      <c r="J153" s="153" t="s">
        <v>539</v>
      </c>
      <c r="K153" s="217" t="s">
        <v>1002</v>
      </c>
      <c r="L153" s="115" t="s">
        <v>854</v>
      </c>
    </row>
    <row r="154" spans="1:12" ht="50">
      <c r="A154" s="185" t="s">
        <v>684</v>
      </c>
      <c r="B154" s="185" t="s">
        <v>532</v>
      </c>
      <c r="C154" s="185" t="s">
        <v>613</v>
      </c>
      <c r="D154" s="186" t="s">
        <v>59</v>
      </c>
      <c r="E154" s="156"/>
      <c r="F154" s="157"/>
      <c r="G154" s="153"/>
      <c r="H154" s="153"/>
      <c r="I154" s="153"/>
      <c r="J154" s="153" t="s">
        <v>539</v>
      </c>
      <c r="K154" s="217" t="s">
        <v>1003</v>
      </c>
      <c r="L154" s="115" t="s">
        <v>854</v>
      </c>
    </row>
    <row r="155" spans="1:12" ht="50">
      <c r="A155" s="185" t="s">
        <v>685</v>
      </c>
      <c r="B155" s="185" t="s">
        <v>533</v>
      </c>
      <c r="C155" s="185" t="s">
        <v>614</v>
      </c>
      <c r="D155" s="186" t="s">
        <v>59</v>
      </c>
      <c r="E155" s="156"/>
      <c r="F155" s="157"/>
      <c r="G155" s="153"/>
      <c r="H155" s="153"/>
      <c r="I155" s="153"/>
      <c r="J155" s="153">
        <v>0</v>
      </c>
      <c r="K155" s="217" t="s">
        <v>1005</v>
      </c>
      <c r="L155" s="115" t="s">
        <v>854</v>
      </c>
    </row>
    <row r="156" spans="1:12" ht="40">
      <c r="A156" s="185" t="s">
        <v>686</v>
      </c>
      <c r="B156" s="185" t="s">
        <v>534</v>
      </c>
      <c r="C156" s="185" t="s">
        <v>147</v>
      </c>
      <c r="D156" s="186" t="s">
        <v>59</v>
      </c>
      <c r="E156" s="156"/>
      <c r="F156" s="157"/>
      <c r="G156" s="153"/>
      <c r="H156" s="153"/>
      <c r="I156" s="153"/>
      <c r="J156" s="153" t="s">
        <v>539</v>
      </c>
      <c r="K156" s="217" t="s">
        <v>1006</v>
      </c>
      <c r="L156" s="115" t="s">
        <v>854</v>
      </c>
    </row>
    <row r="157" spans="1:12" ht="30">
      <c r="A157" s="185" t="s">
        <v>687</v>
      </c>
      <c r="B157" s="185" t="s">
        <v>535</v>
      </c>
      <c r="C157" s="185" t="s">
        <v>148</v>
      </c>
      <c r="D157" s="186" t="s">
        <v>59</v>
      </c>
      <c r="E157" s="156"/>
      <c r="F157" s="157"/>
      <c r="G157" s="153"/>
      <c r="H157" s="153"/>
      <c r="I157" s="153"/>
      <c r="J157" s="153" t="s">
        <v>539</v>
      </c>
      <c r="K157" s="217" t="s">
        <v>1007</v>
      </c>
      <c r="L157" s="115" t="s">
        <v>854</v>
      </c>
    </row>
    <row r="158" spans="1:12" ht="50">
      <c r="A158" s="185" t="s">
        <v>596</v>
      </c>
      <c r="B158" s="185" t="s">
        <v>536</v>
      </c>
      <c r="C158" s="185" t="s">
        <v>797</v>
      </c>
      <c r="D158" s="186" t="s">
        <v>59</v>
      </c>
      <c r="E158" s="156"/>
      <c r="F158" s="157"/>
      <c r="G158" s="153"/>
      <c r="H158" s="153"/>
      <c r="I158" s="153"/>
      <c r="J158" s="153" t="s">
        <v>539</v>
      </c>
      <c r="K158" s="217" t="s">
        <v>1035</v>
      </c>
      <c r="L158" s="115" t="s">
        <v>854</v>
      </c>
    </row>
    <row r="159" spans="1:12" ht="50">
      <c r="A159" s="185" t="s">
        <v>597</v>
      </c>
      <c r="B159" s="185" t="s">
        <v>718</v>
      </c>
      <c r="C159" s="185" t="s">
        <v>149</v>
      </c>
      <c r="D159" s="185" t="s">
        <v>286</v>
      </c>
      <c r="E159" s="156"/>
      <c r="F159" s="157"/>
      <c r="G159" s="153">
        <v>0</v>
      </c>
      <c r="H159" s="153"/>
      <c r="I159" s="153"/>
      <c r="J159" s="153" t="s">
        <v>435</v>
      </c>
      <c r="K159" s="217" t="s">
        <v>1008</v>
      </c>
      <c r="L159" s="217" t="s">
        <v>999</v>
      </c>
    </row>
    <row r="160" spans="1:12" ht="20">
      <c r="A160" s="185" t="s">
        <v>598</v>
      </c>
      <c r="B160" s="185" t="s">
        <v>537</v>
      </c>
      <c r="C160" s="185" t="s">
        <v>150</v>
      </c>
      <c r="D160" s="185" t="s">
        <v>284</v>
      </c>
      <c r="E160" s="144"/>
      <c r="F160" s="157"/>
      <c r="G160" s="153">
        <v>0</v>
      </c>
      <c r="H160" s="153"/>
      <c r="I160" s="153"/>
      <c r="J160" s="153" t="s">
        <v>435</v>
      </c>
      <c r="K160" s="217" t="s">
        <v>1009</v>
      </c>
      <c r="L160" s="217" t="s">
        <v>874</v>
      </c>
    </row>
    <row r="161" spans="1:12" ht="10">
      <c r="A161" s="193">
        <v>13</v>
      </c>
      <c r="B161" s="95" t="s">
        <v>798</v>
      </c>
      <c r="C161" s="95" t="s">
        <v>798</v>
      </c>
      <c r="D161" s="95" t="s">
        <v>55</v>
      </c>
      <c r="E161" s="98" t="s">
        <v>56</v>
      </c>
      <c r="F161" s="97" t="s">
        <v>57</v>
      </c>
      <c r="G161" s="151">
        <f>SUM(G162:G170)</f>
        <v>0</v>
      </c>
      <c r="H161" s="151">
        <v>10</v>
      </c>
      <c r="I161" s="152">
        <f>G161/H161</f>
        <v>0</v>
      </c>
      <c r="J161" s="151" t="s">
        <v>538</v>
      </c>
      <c r="K161" s="95" t="s">
        <v>798</v>
      </c>
      <c r="L161" s="96" t="s">
        <v>55</v>
      </c>
    </row>
    <row r="162" spans="1:12" ht="30">
      <c r="A162" s="208" t="s">
        <v>799</v>
      </c>
      <c r="B162" s="208" t="s">
        <v>800</v>
      </c>
      <c r="C162" s="209" t="s">
        <v>801</v>
      </c>
      <c r="D162" s="210" t="s">
        <v>59</v>
      </c>
      <c r="E162" s="200"/>
      <c r="F162" s="82"/>
      <c r="G162" s="82"/>
      <c r="H162" s="82"/>
      <c r="I162" s="82"/>
      <c r="J162" s="82" t="s">
        <v>539</v>
      </c>
      <c r="K162" s="217" t="s">
        <v>1027</v>
      </c>
      <c r="L162" s="217" t="s">
        <v>854</v>
      </c>
    </row>
    <row r="163" spans="1:12" ht="40">
      <c r="A163" s="187" t="s">
        <v>802</v>
      </c>
      <c r="B163" s="187" t="s">
        <v>696</v>
      </c>
      <c r="C163" s="187" t="s">
        <v>689</v>
      </c>
      <c r="D163" s="187" t="s">
        <v>284</v>
      </c>
      <c r="E163" s="200"/>
      <c r="F163" s="82"/>
      <c r="G163" s="82">
        <v>0</v>
      </c>
      <c r="H163" s="82"/>
      <c r="I163" s="82"/>
      <c r="J163" s="82" t="s">
        <v>435</v>
      </c>
      <c r="K163" s="217" t="s">
        <v>1004</v>
      </c>
      <c r="L163" s="217" t="s">
        <v>874</v>
      </c>
    </row>
    <row r="164" spans="1:12" ht="30">
      <c r="A164" s="208" t="s">
        <v>803</v>
      </c>
      <c r="B164" s="208" t="s">
        <v>804</v>
      </c>
      <c r="C164" s="208" t="s">
        <v>805</v>
      </c>
      <c r="D164" s="208" t="s">
        <v>286</v>
      </c>
      <c r="E164" s="200"/>
      <c r="F164" s="82"/>
      <c r="G164" s="82">
        <v>0</v>
      </c>
      <c r="H164" s="82"/>
      <c r="I164" s="82"/>
      <c r="J164" s="82" t="s">
        <v>435</v>
      </c>
      <c r="K164" s="217" t="s">
        <v>1028</v>
      </c>
      <c r="L164" s="217" t="s">
        <v>999</v>
      </c>
    </row>
    <row r="165" spans="1:12" ht="30">
      <c r="A165" s="208" t="s">
        <v>806</v>
      </c>
      <c r="B165" s="208" t="s">
        <v>807</v>
      </c>
      <c r="C165" s="208" t="s">
        <v>843</v>
      </c>
      <c r="D165" s="208" t="s">
        <v>286</v>
      </c>
      <c r="E165" s="200"/>
      <c r="F165" s="82"/>
      <c r="G165" s="82">
        <v>0</v>
      </c>
      <c r="H165" s="82"/>
      <c r="I165" s="82"/>
      <c r="J165" s="82" t="s">
        <v>435</v>
      </c>
      <c r="K165" s="217" t="s">
        <v>1029</v>
      </c>
      <c r="L165" s="217" t="s">
        <v>999</v>
      </c>
    </row>
    <row r="166" spans="1:12" ht="20">
      <c r="A166" s="208" t="s">
        <v>808</v>
      </c>
      <c r="B166" s="208" t="s">
        <v>809</v>
      </c>
      <c r="C166" s="208" t="s">
        <v>810</v>
      </c>
      <c r="D166" s="208" t="s">
        <v>286</v>
      </c>
      <c r="E166" s="200"/>
      <c r="F166" s="82"/>
      <c r="G166" s="82">
        <v>0</v>
      </c>
      <c r="H166" s="82"/>
      <c r="I166" s="82"/>
      <c r="J166" s="82" t="s">
        <v>435</v>
      </c>
      <c r="K166" s="217" t="s">
        <v>1030</v>
      </c>
      <c r="L166" s="217" t="s">
        <v>874</v>
      </c>
    </row>
    <row r="167" spans="1:12" ht="40">
      <c r="A167" s="208" t="s">
        <v>811</v>
      </c>
      <c r="B167" s="208" t="s">
        <v>812</v>
      </c>
      <c r="C167" s="208" t="s">
        <v>813</v>
      </c>
      <c r="D167" s="208" t="s">
        <v>286</v>
      </c>
      <c r="E167" s="200"/>
      <c r="F167" s="82"/>
      <c r="G167" s="82">
        <v>0</v>
      </c>
      <c r="H167" s="82"/>
      <c r="I167" s="82"/>
      <c r="J167" s="82" t="s">
        <v>435</v>
      </c>
      <c r="K167" s="217" t="s">
        <v>1031</v>
      </c>
      <c r="L167" s="217" t="s">
        <v>999</v>
      </c>
    </row>
    <row r="168" spans="1:12" ht="40">
      <c r="A168" s="208" t="s">
        <v>814</v>
      </c>
      <c r="B168" s="208" t="s">
        <v>815</v>
      </c>
      <c r="C168" s="208" t="s">
        <v>816</v>
      </c>
      <c r="D168" s="208" t="s">
        <v>286</v>
      </c>
      <c r="E168" s="200"/>
      <c r="F168" s="82"/>
      <c r="G168" s="82">
        <v>0</v>
      </c>
      <c r="H168" s="82"/>
      <c r="I168" s="82"/>
      <c r="J168" s="82" t="s">
        <v>435</v>
      </c>
      <c r="K168" s="217" t="s">
        <v>1032</v>
      </c>
      <c r="L168" s="217" t="s">
        <v>999</v>
      </c>
    </row>
    <row r="169" spans="1:12" ht="40">
      <c r="A169" s="208" t="s">
        <v>817</v>
      </c>
      <c r="B169" s="208" t="s">
        <v>818</v>
      </c>
      <c r="C169" s="208" t="s">
        <v>819</v>
      </c>
      <c r="D169" s="208" t="s">
        <v>286</v>
      </c>
      <c r="E169" s="200"/>
      <c r="F169" s="82"/>
      <c r="G169" s="82">
        <v>0</v>
      </c>
      <c r="H169" s="82"/>
      <c r="I169" s="82"/>
      <c r="J169" s="82" t="s">
        <v>435</v>
      </c>
      <c r="K169" s="217" t="s">
        <v>1033</v>
      </c>
      <c r="L169" s="217" t="s">
        <v>999</v>
      </c>
    </row>
    <row r="170" spans="1:12" ht="30">
      <c r="A170" s="208" t="s">
        <v>820</v>
      </c>
      <c r="B170" s="208" t="s">
        <v>821</v>
      </c>
      <c r="C170" s="208" t="s">
        <v>822</v>
      </c>
      <c r="D170" s="208" t="s">
        <v>286</v>
      </c>
      <c r="E170" s="200"/>
      <c r="F170" s="82"/>
      <c r="G170" s="82">
        <v>0</v>
      </c>
      <c r="H170" s="82"/>
      <c r="I170" s="82"/>
      <c r="J170" s="82" t="s">
        <v>435</v>
      </c>
      <c r="K170" s="217" t="s">
        <v>1034</v>
      </c>
      <c r="L170" s="217" t="s">
        <v>999</v>
      </c>
    </row>
    <row r="171" spans="1:12">
      <c r="A171" s="194"/>
      <c r="B171" s="195" t="s">
        <v>599</v>
      </c>
      <c r="C171" s="194"/>
      <c r="D171" s="195"/>
      <c r="G171" s="197">
        <f>G151+G146+G139+G136+G122+G82+G65+G52+G25+G15+G10+G1</f>
        <v>0</v>
      </c>
      <c r="H171" s="198">
        <f>H1+H10+H15+H25+H52+H65+H82+H122+H136+H139+H146+H151+H161</f>
        <v>134</v>
      </c>
      <c r="I171" s="199">
        <f>G171/H171</f>
        <v>0</v>
      </c>
      <c r="J171" s="198" t="s">
        <v>435</v>
      </c>
      <c r="K171" s="10"/>
    </row>
    <row r="172" spans="1:12">
      <c r="A172" s="194"/>
      <c r="B172" s="196" t="s">
        <v>600</v>
      </c>
      <c r="C172" s="194"/>
      <c r="D172" s="196"/>
      <c r="G172" s="154">
        <f>H171*0.3</f>
        <v>40.199999999999996</v>
      </c>
      <c r="H172" s="154"/>
      <c r="I172" s="155">
        <v>0.3</v>
      </c>
      <c r="J172" s="154" t="s">
        <v>435</v>
      </c>
      <c r="K172" s="10"/>
    </row>
    <row r="173" spans="1:12">
      <c r="A173" s="194"/>
      <c r="B173" s="196" t="s">
        <v>601</v>
      </c>
      <c r="C173" s="194"/>
      <c r="D173" s="196"/>
      <c r="G173" s="154">
        <f>G171-G172</f>
        <v>-40.199999999999996</v>
      </c>
      <c r="H173" s="154"/>
      <c r="I173" s="154"/>
      <c r="J173" s="154" t="s">
        <v>435</v>
      </c>
      <c r="K173" s="10"/>
    </row>
    <row r="174" spans="1:12">
      <c r="K174" s="10"/>
    </row>
    <row r="175" spans="1:12">
      <c r="K175" s="10"/>
    </row>
    <row r="176" spans="1:12" ht="30">
      <c r="B176" s="208" t="s">
        <v>842</v>
      </c>
      <c r="K176" s="10"/>
    </row>
    <row r="177" spans="11:11">
      <c r="K177" s="10"/>
    </row>
    <row r="178" spans="11:11">
      <c r="K178" s="10"/>
    </row>
    <row r="179" spans="11:11">
      <c r="K179" s="10"/>
    </row>
    <row r="180" spans="11:11">
      <c r="K180" s="10"/>
    </row>
  </sheetData>
  <autoFilter ref="A1:J176" xr:uid="{00000000-0009-0000-0000-000001000000}"/>
  <sortState xmlns:xlrd2="http://schemas.microsoft.com/office/spreadsheetml/2017/richdata2" ref="A176:D184">
    <sortCondition ref="A176"/>
  </sortState>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6"/>
  <sheetViews>
    <sheetView view="pageLayout" zoomScaleNormal="100" workbookViewId="0">
      <selection activeCell="A2" sqref="A2"/>
    </sheetView>
  </sheetViews>
  <sheetFormatPr defaultRowHeight="14.5"/>
  <cols>
    <col min="1" max="1" width="22.453125" customWidth="1"/>
    <col min="2" max="2" width="53.81640625" customWidth="1"/>
  </cols>
  <sheetData>
    <row r="1" spans="1:2">
      <c r="A1" s="95" t="s">
        <v>313</v>
      </c>
      <c r="B1" s="95" t="s">
        <v>294</v>
      </c>
    </row>
    <row r="2" spans="1:2" ht="15" customHeight="1">
      <c r="A2" s="184" t="s">
        <v>840</v>
      </c>
      <c r="B2" s="183" t="s">
        <v>827</v>
      </c>
    </row>
    <row r="3" spans="1:2" ht="55.5" customHeight="1">
      <c r="A3" s="183" t="s">
        <v>837</v>
      </c>
      <c r="B3" s="183" t="s">
        <v>828</v>
      </c>
    </row>
    <row r="4" spans="1:2" ht="40.5" customHeight="1">
      <c r="A4" s="183" t="s">
        <v>836</v>
      </c>
      <c r="B4" s="183" t="s">
        <v>829</v>
      </c>
    </row>
    <row r="5" spans="1:2" ht="43.5" customHeight="1">
      <c r="A5" s="100" t="s">
        <v>314</v>
      </c>
      <c r="B5" s="183" t="s">
        <v>830</v>
      </c>
    </row>
    <row r="6" spans="1:2" ht="43.5" customHeight="1">
      <c r="A6" s="183" t="s">
        <v>838</v>
      </c>
      <c r="B6" s="184" t="s">
        <v>839</v>
      </c>
    </row>
    <row r="7" spans="1:2" ht="24" customHeight="1">
      <c r="A7" s="100" t="s">
        <v>315</v>
      </c>
      <c r="B7" s="100" t="s">
        <v>316</v>
      </c>
    </row>
    <row r="8" spans="1:2" ht="30">
      <c r="A8" s="100" t="s">
        <v>338</v>
      </c>
      <c r="B8" s="183" t="s">
        <v>831</v>
      </c>
    </row>
    <row r="9" spans="1:2">
      <c r="A9" s="223" t="s">
        <v>336</v>
      </c>
      <c r="B9" s="223" t="s">
        <v>317</v>
      </c>
    </row>
    <row r="10" spans="1:2">
      <c r="A10" s="223"/>
      <c r="B10" s="223"/>
    </row>
    <row r="11" spans="1:2" ht="30">
      <c r="A11" s="100" t="s">
        <v>337</v>
      </c>
      <c r="B11" s="100" t="s">
        <v>382</v>
      </c>
    </row>
    <row r="12" spans="1:2" ht="30">
      <c r="A12" s="183" t="s">
        <v>832</v>
      </c>
      <c r="B12" s="183" t="s">
        <v>833</v>
      </c>
    </row>
    <row r="13" spans="1:2" ht="20">
      <c r="A13" s="114" t="s">
        <v>383</v>
      </c>
      <c r="B13" s="183" t="s">
        <v>834</v>
      </c>
    </row>
    <row r="14" spans="1:2" ht="20">
      <c r="A14" s="114" t="s">
        <v>384</v>
      </c>
      <c r="B14" s="114" t="s">
        <v>385</v>
      </c>
    </row>
    <row r="15" spans="1:2" ht="30">
      <c r="A15" s="114" t="s">
        <v>386</v>
      </c>
      <c r="B15" s="114" t="s">
        <v>387</v>
      </c>
    </row>
    <row r="16" spans="1:2" ht="20">
      <c r="A16" s="125" t="s">
        <v>427</v>
      </c>
      <c r="B16" s="183" t="s">
        <v>835</v>
      </c>
    </row>
  </sheetData>
  <mergeCells count="2">
    <mergeCell ref="A9:A10"/>
    <mergeCell ref="B9:B10"/>
  </mergeCells>
  <pageMargins left="0.7" right="0.7" top="0.75" bottom="0.75" header="0.3" footer="0.3"/>
  <pageSetup paperSize="9" orientation="portrait" r:id="rId1"/>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E170"/>
  <sheetViews>
    <sheetView view="pageLayout" zoomScaleNormal="100" zoomScaleSheetLayoutView="100" workbookViewId="0">
      <selection activeCell="B25" sqref="B25"/>
    </sheetView>
  </sheetViews>
  <sheetFormatPr defaultColWidth="9.1796875" defaultRowHeight="10"/>
  <cols>
    <col min="1" max="1" width="13.1796875" style="10" customWidth="1"/>
    <col min="2" max="2" width="17.1796875" style="10" customWidth="1"/>
    <col min="3" max="3" width="20.26953125" style="10" customWidth="1"/>
    <col min="4" max="4" width="16.7265625" style="10" customWidth="1"/>
    <col min="5" max="5" width="19.1796875" style="10" customWidth="1"/>
    <col min="6" max="16384" width="9.1796875" style="10"/>
  </cols>
  <sheetData>
    <row r="1" spans="1:4" ht="10.5" thickBot="1">
      <c r="A1" s="160" t="s">
        <v>152</v>
      </c>
      <c r="B1" s="161" t="s">
        <v>153</v>
      </c>
      <c r="C1" s="162" t="s">
        <v>154</v>
      </c>
      <c r="D1" s="161" t="s">
        <v>153</v>
      </c>
    </row>
    <row r="2" spans="1:4">
      <c r="A2" s="17"/>
    </row>
    <row r="3" spans="1:4" ht="10.5" thickBot="1">
      <c r="A3" s="17" t="s">
        <v>155</v>
      </c>
    </row>
    <row r="4" spans="1:4" ht="10.5" thickBot="1">
      <c r="A4" s="15"/>
      <c r="B4" s="16" t="s">
        <v>156</v>
      </c>
      <c r="C4" s="16" t="s">
        <v>157</v>
      </c>
      <c r="D4" s="16" t="s">
        <v>158</v>
      </c>
    </row>
    <row r="5" spans="1:4" ht="10.5" thickBot="1">
      <c r="A5" s="163">
        <v>0</v>
      </c>
      <c r="B5" s="164" t="s">
        <v>159</v>
      </c>
      <c r="C5" s="164" t="s">
        <v>160</v>
      </c>
      <c r="D5" s="164" t="s">
        <v>161</v>
      </c>
    </row>
    <row r="6" spans="1:4" ht="10.5" thickBot="1">
      <c r="A6" s="165">
        <v>1</v>
      </c>
      <c r="B6" s="166" t="s">
        <v>153</v>
      </c>
      <c r="C6" s="167" t="s">
        <v>153</v>
      </c>
      <c r="D6" s="167" t="s">
        <v>153</v>
      </c>
    </row>
    <row r="7" spans="1:4" ht="10.5" thickBot="1">
      <c r="A7" s="165">
        <v>2</v>
      </c>
      <c r="B7" s="166" t="s">
        <v>153</v>
      </c>
      <c r="C7" s="167" t="s">
        <v>153</v>
      </c>
      <c r="D7" s="167" t="s">
        <v>153</v>
      </c>
    </row>
    <row r="8" spans="1:4" ht="10.5" thickBot="1">
      <c r="A8" s="165">
        <v>3</v>
      </c>
      <c r="B8" s="166" t="s">
        <v>153</v>
      </c>
      <c r="C8" s="167" t="s">
        <v>153</v>
      </c>
      <c r="D8" s="167" t="s">
        <v>153</v>
      </c>
    </row>
    <row r="9" spans="1:4" ht="10.5" thickBot="1">
      <c r="A9" s="165">
        <v>4</v>
      </c>
      <c r="B9" s="166" t="s">
        <v>153</v>
      </c>
      <c r="C9" s="167" t="s">
        <v>153</v>
      </c>
      <c r="D9" s="167" t="s">
        <v>153</v>
      </c>
    </row>
    <row r="10" spans="1:4" ht="10.5" thickBot="1">
      <c r="A10" s="165">
        <v>5</v>
      </c>
      <c r="B10" s="167" t="s">
        <v>153</v>
      </c>
      <c r="C10" s="167" t="s">
        <v>153</v>
      </c>
      <c r="D10" s="167" t="s">
        <v>153</v>
      </c>
    </row>
    <row r="11" spans="1:4" ht="10.5" thickBot="1">
      <c r="A11" s="165">
        <v>6</v>
      </c>
      <c r="B11" s="167" t="s">
        <v>153</v>
      </c>
      <c r="C11" s="167" t="s">
        <v>153</v>
      </c>
      <c r="D11" s="167" t="s">
        <v>153</v>
      </c>
    </row>
    <row r="12" spans="1:4" ht="10.5" thickBot="1">
      <c r="A12" s="165">
        <v>7</v>
      </c>
      <c r="B12" s="167" t="s">
        <v>153</v>
      </c>
      <c r="C12" s="167" t="s">
        <v>153</v>
      </c>
      <c r="D12" s="167" t="s">
        <v>153</v>
      </c>
    </row>
    <row r="13" spans="1:4" ht="10.5" thickBot="1">
      <c r="A13" s="165">
        <v>8</v>
      </c>
      <c r="B13" s="167" t="s">
        <v>153</v>
      </c>
      <c r="C13" s="167" t="s">
        <v>153</v>
      </c>
      <c r="D13" s="167" t="s">
        <v>153</v>
      </c>
    </row>
    <row r="14" spans="1:4" ht="10.5" thickBot="1">
      <c r="A14" s="165">
        <v>9</v>
      </c>
      <c r="B14" s="167" t="s">
        <v>153</v>
      </c>
      <c r="C14" s="167" t="s">
        <v>153</v>
      </c>
      <c r="D14" s="167" t="s">
        <v>153</v>
      </c>
    </row>
    <row r="15" spans="1:4" ht="10.5" thickBot="1">
      <c r="A15" s="165">
        <v>10</v>
      </c>
      <c r="B15" s="167" t="s">
        <v>153</v>
      </c>
      <c r="C15" s="167" t="s">
        <v>153</v>
      </c>
      <c r="D15" s="167" t="s">
        <v>153</v>
      </c>
    </row>
    <row r="16" spans="1:4" ht="10.5" thickBot="1">
      <c r="A16" s="165">
        <v>11</v>
      </c>
      <c r="B16" s="167" t="s">
        <v>153</v>
      </c>
      <c r="C16" s="167" t="s">
        <v>153</v>
      </c>
      <c r="D16" s="167" t="s">
        <v>153</v>
      </c>
    </row>
    <row r="17" spans="1:4" ht="10.5" thickBot="1">
      <c r="A17" s="165">
        <v>12</v>
      </c>
      <c r="B17" s="167" t="s">
        <v>153</v>
      </c>
      <c r="C17" s="167" t="s">
        <v>153</v>
      </c>
      <c r="D17" s="167" t="s">
        <v>153</v>
      </c>
    </row>
    <row r="18" spans="1:4" ht="10.5" thickBot="1">
      <c r="A18" s="165">
        <v>13</v>
      </c>
      <c r="B18" s="167" t="s">
        <v>153</v>
      </c>
      <c r="C18" s="167" t="s">
        <v>153</v>
      </c>
      <c r="D18" s="167" t="s">
        <v>153</v>
      </c>
    </row>
    <row r="19" spans="1:4" ht="10.5" thickBot="1">
      <c r="A19" s="165">
        <v>14</v>
      </c>
      <c r="B19" s="167" t="s">
        <v>153</v>
      </c>
      <c r="C19" s="167" t="s">
        <v>153</v>
      </c>
      <c r="D19" s="167" t="s">
        <v>153</v>
      </c>
    </row>
    <row r="20" spans="1:4" ht="10.5" thickBot="1">
      <c r="A20" s="165">
        <v>15</v>
      </c>
      <c r="B20" s="167" t="s">
        <v>153</v>
      </c>
      <c r="C20" s="167" t="s">
        <v>153</v>
      </c>
      <c r="D20" s="167" t="s">
        <v>153</v>
      </c>
    </row>
    <row r="22" spans="1:4" ht="10.5" thickBot="1">
      <c r="A22" s="17" t="s">
        <v>162</v>
      </c>
    </row>
    <row r="23" spans="1:4" ht="10.5" thickBot="1">
      <c r="A23" s="15"/>
      <c r="B23" s="16" t="s">
        <v>156</v>
      </c>
      <c r="C23" s="16" t="s">
        <v>157</v>
      </c>
      <c r="D23" s="16" t="s">
        <v>158</v>
      </c>
    </row>
    <row r="24" spans="1:4" ht="10.5" thickBot="1">
      <c r="A24" s="168">
        <v>0</v>
      </c>
      <c r="B24" s="169" t="s">
        <v>163</v>
      </c>
      <c r="C24" s="169" t="s">
        <v>164</v>
      </c>
      <c r="D24" s="169" t="s">
        <v>165</v>
      </c>
    </row>
    <row r="25" spans="1:4" ht="10.5" thickBot="1">
      <c r="A25" s="165">
        <v>1</v>
      </c>
      <c r="B25" s="166" t="s">
        <v>153</v>
      </c>
      <c r="C25" s="167" t="s">
        <v>153</v>
      </c>
      <c r="D25" s="167" t="s">
        <v>153</v>
      </c>
    </row>
    <row r="26" spans="1:4" ht="10.5" thickBot="1">
      <c r="A26" s="165">
        <v>2</v>
      </c>
      <c r="B26" s="166" t="s">
        <v>153</v>
      </c>
      <c r="C26" s="167" t="s">
        <v>153</v>
      </c>
      <c r="D26" s="167" t="s">
        <v>153</v>
      </c>
    </row>
    <row r="27" spans="1:4" ht="10.5" thickBot="1">
      <c r="A27" s="165">
        <v>3</v>
      </c>
      <c r="B27" s="166" t="s">
        <v>153</v>
      </c>
      <c r="C27" s="167" t="s">
        <v>153</v>
      </c>
      <c r="D27" s="167" t="s">
        <v>153</v>
      </c>
    </row>
    <row r="28" spans="1:4" ht="10.5" thickBot="1">
      <c r="A28" s="165">
        <v>4</v>
      </c>
      <c r="B28" s="166" t="s">
        <v>153</v>
      </c>
      <c r="C28" s="167" t="s">
        <v>153</v>
      </c>
      <c r="D28" s="167" t="s">
        <v>153</v>
      </c>
    </row>
    <row r="29" spans="1:4" ht="10.5" thickBot="1">
      <c r="A29" s="165">
        <v>5</v>
      </c>
      <c r="B29" s="167" t="s">
        <v>153</v>
      </c>
      <c r="C29" s="167" t="s">
        <v>153</v>
      </c>
      <c r="D29" s="167" t="s">
        <v>153</v>
      </c>
    </row>
    <row r="30" spans="1:4" ht="10.5" thickBot="1">
      <c r="A30" s="165">
        <v>6</v>
      </c>
      <c r="B30" s="167" t="s">
        <v>153</v>
      </c>
      <c r="C30" s="167" t="s">
        <v>153</v>
      </c>
      <c r="D30" s="167" t="s">
        <v>153</v>
      </c>
    </row>
    <row r="31" spans="1:4" ht="10.5" thickBot="1">
      <c r="A31" s="165">
        <v>7</v>
      </c>
      <c r="B31" s="167" t="s">
        <v>153</v>
      </c>
      <c r="C31" s="167" t="s">
        <v>153</v>
      </c>
      <c r="D31" s="167" t="s">
        <v>153</v>
      </c>
    </row>
    <row r="32" spans="1:4" ht="10.5" thickBot="1">
      <c r="A32" s="165">
        <v>8</v>
      </c>
      <c r="B32" s="167" t="s">
        <v>153</v>
      </c>
      <c r="C32" s="167" t="s">
        <v>153</v>
      </c>
      <c r="D32" s="167" t="s">
        <v>153</v>
      </c>
    </row>
    <row r="33" spans="1:4" ht="10.5" thickBot="1">
      <c r="A33" s="165">
        <v>9</v>
      </c>
      <c r="B33" s="167" t="s">
        <v>153</v>
      </c>
      <c r="C33" s="167" t="s">
        <v>153</v>
      </c>
      <c r="D33" s="167" t="s">
        <v>153</v>
      </c>
    </row>
    <row r="34" spans="1:4" ht="10.5" thickBot="1">
      <c r="A34" s="165">
        <v>10</v>
      </c>
      <c r="B34" s="167" t="s">
        <v>153</v>
      </c>
      <c r="C34" s="167" t="s">
        <v>153</v>
      </c>
      <c r="D34" s="167" t="s">
        <v>153</v>
      </c>
    </row>
    <row r="35" spans="1:4" ht="10.5" thickBot="1">
      <c r="A35" s="165">
        <v>11</v>
      </c>
      <c r="B35" s="167" t="s">
        <v>153</v>
      </c>
      <c r="C35" s="167" t="s">
        <v>153</v>
      </c>
      <c r="D35" s="167" t="s">
        <v>153</v>
      </c>
    </row>
    <row r="36" spans="1:4" ht="10.5" thickBot="1">
      <c r="A36" s="165">
        <v>12</v>
      </c>
      <c r="B36" s="167" t="s">
        <v>153</v>
      </c>
      <c r="C36" s="167" t="s">
        <v>153</v>
      </c>
      <c r="D36" s="167" t="s">
        <v>153</v>
      </c>
    </row>
    <row r="37" spans="1:4" ht="10.5" thickBot="1">
      <c r="A37" s="165">
        <v>13</v>
      </c>
      <c r="B37" s="167" t="s">
        <v>153</v>
      </c>
      <c r="C37" s="167" t="s">
        <v>153</v>
      </c>
      <c r="D37" s="167" t="s">
        <v>153</v>
      </c>
    </row>
    <row r="38" spans="1:4" ht="10.5" thickBot="1">
      <c r="A38" s="165">
        <v>14</v>
      </c>
      <c r="B38" s="167" t="s">
        <v>153</v>
      </c>
      <c r="C38" s="167" t="s">
        <v>153</v>
      </c>
      <c r="D38" s="167" t="s">
        <v>153</v>
      </c>
    </row>
    <row r="39" spans="1:4" ht="10.5" thickBot="1">
      <c r="A39" s="165">
        <v>15</v>
      </c>
      <c r="B39" s="167" t="s">
        <v>153</v>
      </c>
      <c r="C39" s="167" t="s">
        <v>153</v>
      </c>
      <c r="D39" s="167" t="s">
        <v>153</v>
      </c>
    </row>
    <row r="40" spans="1:4" ht="10.5" thickBot="1">
      <c r="A40" s="165">
        <v>16</v>
      </c>
      <c r="B40" s="167" t="s">
        <v>153</v>
      </c>
      <c r="C40" s="167" t="s">
        <v>153</v>
      </c>
      <c r="D40" s="167" t="s">
        <v>153</v>
      </c>
    </row>
    <row r="41" spans="1:4" ht="10.5" thickBot="1">
      <c r="A41" s="165">
        <v>17</v>
      </c>
      <c r="B41" s="167" t="s">
        <v>153</v>
      </c>
      <c r="C41" s="167" t="s">
        <v>153</v>
      </c>
      <c r="D41" s="167" t="s">
        <v>153</v>
      </c>
    </row>
    <row r="42" spans="1:4" ht="10.5" thickBot="1">
      <c r="A42" s="165">
        <v>18</v>
      </c>
      <c r="B42" s="167" t="s">
        <v>153</v>
      </c>
      <c r="C42" s="167" t="s">
        <v>153</v>
      </c>
      <c r="D42" s="167" t="s">
        <v>153</v>
      </c>
    </row>
    <row r="43" spans="1:4" ht="10.5" thickBot="1">
      <c r="A43" s="165">
        <v>19</v>
      </c>
      <c r="B43" s="167" t="s">
        <v>153</v>
      </c>
      <c r="C43" s="167" t="s">
        <v>153</v>
      </c>
      <c r="D43" s="167" t="s">
        <v>153</v>
      </c>
    </row>
    <row r="44" spans="1:4" ht="10.5" thickBot="1">
      <c r="A44" s="165">
        <v>20</v>
      </c>
      <c r="B44" s="167" t="s">
        <v>153</v>
      </c>
      <c r="C44" s="167" t="s">
        <v>153</v>
      </c>
      <c r="D44" s="167" t="s">
        <v>153</v>
      </c>
    </row>
    <row r="45" spans="1:4">
      <c r="A45" s="17"/>
    </row>
    <row r="47" spans="1:4">
      <c r="A47" s="17" t="s">
        <v>166</v>
      </c>
    </row>
    <row r="48" spans="1:4" ht="10.5" thickBot="1"/>
    <row r="49" spans="1:5" ht="10.5" thickBot="1">
      <c r="A49" s="15"/>
      <c r="B49" s="16" t="s">
        <v>167</v>
      </c>
      <c r="C49" s="16" t="s">
        <v>168</v>
      </c>
      <c r="D49" s="16" t="s">
        <v>169</v>
      </c>
      <c r="E49" s="16" t="s">
        <v>170</v>
      </c>
    </row>
    <row r="50" spans="1:5" ht="50.5" thickBot="1">
      <c r="A50" s="170">
        <v>0</v>
      </c>
      <c r="B50" s="171">
        <v>39726</v>
      </c>
      <c r="C50" s="172" t="s">
        <v>171</v>
      </c>
      <c r="D50" s="172" t="s">
        <v>172</v>
      </c>
      <c r="E50" s="172" t="s">
        <v>173</v>
      </c>
    </row>
    <row r="51" spans="1:5" ht="10.5" thickBot="1">
      <c r="A51" s="165">
        <v>1</v>
      </c>
      <c r="B51" s="166" t="s">
        <v>153</v>
      </c>
      <c r="C51" s="167" t="s">
        <v>153</v>
      </c>
      <c r="D51" s="167" t="s">
        <v>153</v>
      </c>
      <c r="E51" s="167" t="s">
        <v>153</v>
      </c>
    </row>
    <row r="52" spans="1:5" ht="10.5" thickBot="1">
      <c r="A52" s="165">
        <v>2</v>
      </c>
      <c r="B52" s="166" t="s">
        <v>153</v>
      </c>
      <c r="C52" s="167" t="s">
        <v>153</v>
      </c>
      <c r="D52" s="167" t="s">
        <v>153</v>
      </c>
      <c r="E52" s="167" t="s">
        <v>153</v>
      </c>
    </row>
    <row r="53" spans="1:5" ht="10.5" thickBot="1">
      <c r="A53" s="165">
        <v>3</v>
      </c>
      <c r="B53" s="166" t="s">
        <v>153</v>
      </c>
      <c r="C53" s="167" t="s">
        <v>153</v>
      </c>
      <c r="D53" s="167" t="s">
        <v>153</v>
      </c>
      <c r="E53" s="167" t="s">
        <v>153</v>
      </c>
    </row>
    <row r="54" spans="1:5" ht="10.5" thickBot="1">
      <c r="A54" s="165">
        <v>4</v>
      </c>
      <c r="B54" s="166" t="s">
        <v>153</v>
      </c>
      <c r="C54" s="167" t="s">
        <v>153</v>
      </c>
      <c r="D54" s="167" t="s">
        <v>153</v>
      </c>
      <c r="E54" s="167" t="s">
        <v>153</v>
      </c>
    </row>
    <row r="55" spans="1:5" ht="10.5" thickBot="1">
      <c r="A55" s="165">
        <v>5</v>
      </c>
      <c r="B55" s="167" t="s">
        <v>153</v>
      </c>
      <c r="C55" s="167" t="s">
        <v>153</v>
      </c>
      <c r="D55" s="167" t="s">
        <v>153</v>
      </c>
      <c r="E55" s="167" t="s">
        <v>153</v>
      </c>
    </row>
    <row r="56" spans="1:5" ht="10.5" thickBot="1">
      <c r="A56" s="165">
        <v>6</v>
      </c>
      <c r="B56" s="167" t="s">
        <v>153</v>
      </c>
      <c r="C56" s="167" t="s">
        <v>153</v>
      </c>
      <c r="D56" s="167" t="s">
        <v>153</v>
      </c>
      <c r="E56" s="167" t="s">
        <v>153</v>
      </c>
    </row>
    <row r="57" spans="1:5" ht="10.5" thickBot="1">
      <c r="A57" s="165">
        <v>7</v>
      </c>
      <c r="B57" s="167" t="s">
        <v>153</v>
      </c>
      <c r="C57" s="167" t="s">
        <v>153</v>
      </c>
      <c r="D57" s="167" t="s">
        <v>153</v>
      </c>
      <c r="E57" s="167" t="s">
        <v>153</v>
      </c>
    </row>
    <row r="58" spans="1:5" ht="10.5" thickBot="1">
      <c r="A58" s="165">
        <v>8</v>
      </c>
      <c r="B58" s="167" t="s">
        <v>153</v>
      </c>
      <c r="C58" s="167" t="s">
        <v>153</v>
      </c>
      <c r="D58" s="167" t="s">
        <v>153</v>
      </c>
      <c r="E58" s="167" t="s">
        <v>153</v>
      </c>
    </row>
    <row r="59" spans="1:5" ht="10.5" thickBot="1">
      <c r="A59" s="165">
        <v>9</v>
      </c>
      <c r="B59" s="167" t="s">
        <v>153</v>
      </c>
      <c r="C59" s="167" t="s">
        <v>153</v>
      </c>
      <c r="D59" s="167" t="s">
        <v>153</v>
      </c>
      <c r="E59" s="167" t="s">
        <v>153</v>
      </c>
    </row>
    <row r="60" spans="1:5" ht="10.5" thickBot="1">
      <c r="A60" s="165">
        <v>10</v>
      </c>
      <c r="B60" s="167" t="s">
        <v>153</v>
      </c>
      <c r="C60" s="167" t="s">
        <v>153</v>
      </c>
      <c r="D60" s="167" t="s">
        <v>153</v>
      </c>
      <c r="E60" s="167" t="s">
        <v>153</v>
      </c>
    </row>
    <row r="61" spans="1:5" ht="10.5" thickBot="1">
      <c r="A61" s="165">
        <v>11</v>
      </c>
      <c r="B61" s="167" t="s">
        <v>153</v>
      </c>
      <c r="C61" s="167" t="s">
        <v>153</v>
      </c>
      <c r="D61" s="167" t="s">
        <v>153</v>
      </c>
      <c r="E61" s="167" t="s">
        <v>153</v>
      </c>
    </row>
    <row r="62" spans="1:5" ht="10.5" thickBot="1">
      <c r="A62" s="165">
        <v>12</v>
      </c>
      <c r="B62" s="167" t="s">
        <v>153</v>
      </c>
      <c r="C62" s="167" t="s">
        <v>153</v>
      </c>
      <c r="D62" s="167" t="s">
        <v>153</v>
      </c>
      <c r="E62" s="167" t="s">
        <v>153</v>
      </c>
    </row>
    <row r="63" spans="1:5" ht="10.5" thickBot="1">
      <c r="A63" s="165">
        <v>13</v>
      </c>
      <c r="B63" s="167" t="s">
        <v>153</v>
      </c>
      <c r="C63" s="167" t="s">
        <v>153</v>
      </c>
      <c r="D63" s="167" t="s">
        <v>153</v>
      </c>
      <c r="E63" s="167" t="s">
        <v>153</v>
      </c>
    </row>
    <row r="64" spans="1:5" ht="10.5" thickBot="1">
      <c r="A64" s="165">
        <v>14</v>
      </c>
      <c r="B64" s="167" t="s">
        <v>153</v>
      </c>
      <c r="C64" s="167" t="s">
        <v>153</v>
      </c>
      <c r="D64" s="167" t="s">
        <v>153</v>
      </c>
      <c r="E64" s="167" t="s">
        <v>153</v>
      </c>
    </row>
    <row r="65" spans="1:5" ht="10.5" thickBot="1">
      <c r="A65" s="165">
        <v>15</v>
      </c>
      <c r="B65" s="167" t="s">
        <v>153</v>
      </c>
      <c r="C65" s="167" t="s">
        <v>153</v>
      </c>
      <c r="D65" s="167" t="s">
        <v>153</v>
      </c>
      <c r="E65" s="167" t="s">
        <v>153</v>
      </c>
    </row>
    <row r="66" spans="1:5">
      <c r="A66" s="17"/>
    </row>
    <row r="67" spans="1:5">
      <c r="A67" s="17" t="s">
        <v>174</v>
      </c>
    </row>
    <row r="68" spans="1:5" ht="10.5" thickBot="1">
      <c r="A68" s="17"/>
    </row>
    <row r="69" spans="1:5" ht="10.5" thickBot="1">
      <c r="A69" s="160"/>
      <c r="B69" s="162"/>
    </row>
    <row r="70" spans="1:5">
      <c r="A70" s="224"/>
      <c r="B70" s="173"/>
    </row>
    <row r="71" spans="1:5">
      <c r="A71" s="225"/>
      <c r="B71" s="173" t="s">
        <v>153</v>
      </c>
    </row>
    <row r="72" spans="1:5" ht="10.5" thickBot="1">
      <c r="A72" s="226"/>
      <c r="B72" s="166"/>
    </row>
    <row r="73" spans="1:5">
      <c r="A73" s="17"/>
    </row>
    <row r="74" spans="1:5">
      <c r="A74" s="17" t="s">
        <v>175</v>
      </c>
    </row>
    <row r="76" spans="1:5" ht="10.5" thickBot="1">
      <c r="A76" s="17" t="s">
        <v>176</v>
      </c>
    </row>
    <row r="77" spans="1:5" ht="20.5" thickBot="1">
      <c r="A77" s="174">
        <v>1</v>
      </c>
      <c r="B77" s="161" t="s">
        <v>177</v>
      </c>
      <c r="C77" s="161" t="s">
        <v>178</v>
      </c>
    </row>
    <row r="78" spans="1:5" ht="20.5" thickBot="1">
      <c r="A78" s="175">
        <v>2</v>
      </c>
      <c r="B78" s="167" t="s">
        <v>179</v>
      </c>
      <c r="C78" s="167" t="s">
        <v>180</v>
      </c>
    </row>
    <row r="79" spans="1:5" ht="20.5" thickBot="1">
      <c r="A79" s="175">
        <v>3</v>
      </c>
      <c r="B79" s="167" t="s">
        <v>181</v>
      </c>
      <c r="C79" s="167" t="s">
        <v>182</v>
      </c>
    </row>
    <row r="80" spans="1:5" ht="40.5" thickBot="1">
      <c r="A80" s="175">
        <v>4</v>
      </c>
      <c r="B80" s="167" t="s">
        <v>183</v>
      </c>
      <c r="C80" s="167" t="s">
        <v>184</v>
      </c>
    </row>
    <row r="81" spans="1:4" ht="10.5" thickBot="1"/>
    <row r="82" spans="1:4" ht="10.5" thickBot="1">
      <c r="A82" s="15"/>
      <c r="B82" s="16" t="s">
        <v>185</v>
      </c>
      <c r="C82" s="16" t="s">
        <v>186</v>
      </c>
      <c r="D82" s="16" t="s">
        <v>187</v>
      </c>
    </row>
    <row r="83" spans="1:4" ht="20.5" thickBot="1">
      <c r="A83" s="170">
        <v>0</v>
      </c>
      <c r="B83" s="172" t="s">
        <v>188</v>
      </c>
      <c r="C83" s="172" t="s">
        <v>189</v>
      </c>
      <c r="D83" s="172">
        <v>1</v>
      </c>
    </row>
    <row r="84" spans="1:4" ht="10.5" thickBot="1">
      <c r="A84" s="165">
        <v>1</v>
      </c>
      <c r="B84" s="166" t="s">
        <v>153</v>
      </c>
      <c r="C84" s="167" t="s">
        <v>153</v>
      </c>
      <c r="D84" s="167" t="s">
        <v>153</v>
      </c>
    </row>
    <row r="85" spans="1:4" ht="10.5" thickBot="1">
      <c r="A85" s="165">
        <v>2</v>
      </c>
      <c r="B85" s="166" t="s">
        <v>153</v>
      </c>
      <c r="C85" s="167" t="s">
        <v>153</v>
      </c>
      <c r="D85" s="167" t="s">
        <v>153</v>
      </c>
    </row>
    <row r="86" spans="1:4" ht="10.5" thickBot="1">
      <c r="A86" s="165">
        <v>3</v>
      </c>
      <c r="B86" s="166" t="s">
        <v>153</v>
      </c>
      <c r="C86" s="167" t="s">
        <v>153</v>
      </c>
      <c r="D86" s="167" t="s">
        <v>153</v>
      </c>
    </row>
    <row r="87" spans="1:4" ht="10.5" thickBot="1">
      <c r="A87" s="165">
        <v>4</v>
      </c>
      <c r="B87" s="166" t="s">
        <v>153</v>
      </c>
      <c r="C87" s="167" t="s">
        <v>153</v>
      </c>
      <c r="D87" s="167" t="s">
        <v>153</v>
      </c>
    </row>
    <row r="88" spans="1:4" ht="10.5" thickBot="1">
      <c r="A88" s="165">
        <v>5</v>
      </c>
      <c r="B88" s="167" t="s">
        <v>153</v>
      </c>
      <c r="C88" s="167" t="s">
        <v>153</v>
      </c>
      <c r="D88" s="167" t="s">
        <v>153</v>
      </c>
    </row>
    <row r="89" spans="1:4" ht="10.5" thickBot="1">
      <c r="A89" s="165">
        <v>6</v>
      </c>
      <c r="B89" s="167" t="s">
        <v>153</v>
      </c>
      <c r="C89" s="167" t="s">
        <v>153</v>
      </c>
      <c r="D89" s="167" t="s">
        <v>153</v>
      </c>
    </row>
    <row r="90" spans="1:4" ht="10.5" thickBot="1">
      <c r="A90" s="165">
        <v>7</v>
      </c>
      <c r="B90" s="167" t="s">
        <v>153</v>
      </c>
      <c r="C90" s="167" t="s">
        <v>153</v>
      </c>
      <c r="D90" s="167" t="s">
        <v>153</v>
      </c>
    </row>
    <row r="91" spans="1:4" ht="10.5" thickBot="1">
      <c r="A91" s="165">
        <v>8</v>
      </c>
      <c r="B91" s="167" t="s">
        <v>153</v>
      </c>
      <c r="C91" s="167" t="s">
        <v>153</v>
      </c>
      <c r="D91" s="167" t="s">
        <v>153</v>
      </c>
    </row>
    <row r="92" spans="1:4" ht="10.5" thickBot="1">
      <c r="A92" s="165">
        <v>9</v>
      </c>
      <c r="B92" s="167" t="s">
        <v>153</v>
      </c>
      <c r="C92" s="167" t="s">
        <v>153</v>
      </c>
      <c r="D92" s="167" t="s">
        <v>153</v>
      </c>
    </row>
    <row r="93" spans="1:4" ht="10.5" thickBot="1">
      <c r="A93" s="165">
        <v>10</v>
      </c>
      <c r="B93" s="167" t="s">
        <v>153</v>
      </c>
      <c r="C93" s="167" t="s">
        <v>153</v>
      </c>
      <c r="D93" s="167" t="s">
        <v>153</v>
      </c>
    </row>
    <row r="94" spans="1:4" ht="10.5" thickBot="1">
      <c r="A94" s="165">
        <v>11</v>
      </c>
      <c r="B94" s="167" t="s">
        <v>153</v>
      </c>
      <c r="C94" s="167" t="s">
        <v>153</v>
      </c>
      <c r="D94" s="167" t="s">
        <v>153</v>
      </c>
    </row>
    <row r="95" spans="1:4" ht="10.5" thickBot="1">
      <c r="A95" s="165">
        <v>12</v>
      </c>
      <c r="B95" s="167" t="s">
        <v>153</v>
      </c>
      <c r="C95" s="167" t="s">
        <v>153</v>
      </c>
      <c r="D95" s="167" t="s">
        <v>153</v>
      </c>
    </row>
    <row r="96" spans="1:4" ht="10.5" thickBot="1">
      <c r="A96" s="165">
        <v>13</v>
      </c>
      <c r="B96" s="167" t="s">
        <v>153</v>
      </c>
      <c r="C96" s="167" t="s">
        <v>153</v>
      </c>
      <c r="D96" s="167" t="s">
        <v>153</v>
      </c>
    </row>
    <row r="97" spans="1:4" ht="10.5" thickBot="1">
      <c r="A97" s="165">
        <v>14</v>
      </c>
      <c r="B97" s="167" t="s">
        <v>153</v>
      </c>
      <c r="C97" s="167" t="s">
        <v>153</v>
      </c>
      <c r="D97" s="167" t="s">
        <v>153</v>
      </c>
    </row>
    <row r="98" spans="1:4" ht="10.5" thickBot="1">
      <c r="A98" s="165">
        <v>15</v>
      </c>
      <c r="B98" s="167" t="s">
        <v>153</v>
      </c>
      <c r="C98" s="167" t="s">
        <v>153</v>
      </c>
      <c r="D98" s="167" t="s">
        <v>153</v>
      </c>
    </row>
    <row r="99" spans="1:4" ht="10.5" thickBot="1">
      <c r="A99" s="165">
        <v>16</v>
      </c>
      <c r="B99" s="167" t="s">
        <v>153</v>
      </c>
      <c r="C99" s="167" t="s">
        <v>153</v>
      </c>
      <c r="D99" s="167" t="s">
        <v>153</v>
      </c>
    </row>
    <row r="100" spans="1:4" ht="10.5" thickBot="1">
      <c r="A100" s="165">
        <v>17</v>
      </c>
      <c r="B100" s="167" t="s">
        <v>153</v>
      </c>
      <c r="C100" s="167" t="s">
        <v>153</v>
      </c>
      <c r="D100" s="167" t="s">
        <v>153</v>
      </c>
    </row>
    <row r="101" spans="1:4" ht="10.5" thickBot="1">
      <c r="A101" s="165">
        <v>18</v>
      </c>
      <c r="B101" s="167" t="s">
        <v>153</v>
      </c>
      <c r="C101" s="167" t="s">
        <v>153</v>
      </c>
      <c r="D101" s="167" t="s">
        <v>153</v>
      </c>
    </row>
    <row r="102" spans="1:4" ht="10.5" thickBot="1">
      <c r="A102" s="165">
        <v>19</v>
      </c>
      <c r="B102" s="167" t="s">
        <v>153</v>
      </c>
      <c r="C102" s="167" t="s">
        <v>153</v>
      </c>
      <c r="D102" s="167" t="s">
        <v>153</v>
      </c>
    </row>
    <row r="103" spans="1:4" ht="10.5" thickBot="1">
      <c r="A103" s="165">
        <v>20</v>
      </c>
      <c r="B103" s="167" t="s">
        <v>153</v>
      </c>
      <c r="C103" s="167" t="s">
        <v>153</v>
      </c>
      <c r="D103" s="167" t="s">
        <v>153</v>
      </c>
    </row>
    <row r="105" spans="1:4" ht="10.5" thickBot="1"/>
    <row r="106" spans="1:4" ht="20.5" thickBot="1">
      <c r="A106" s="160"/>
      <c r="B106" s="162" t="s">
        <v>190</v>
      </c>
    </row>
    <row r="107" spans="1:4" ht="10.5" thickBot="1">
      <c r="A107" s="176">
        <v>1</v>
      </c>
      <c r="B107" s="177" t="s">
        <v>153</v>
      </c>
    </row>
    <row r="108" spans="1:4" ht="10.5" thickBot="1">
      <c r="A108" s="176">
        <v>2</v>
      </c>
      <c r="B108" s="177" t="s">
        <v>153</v>
      </c>
    </row>
    <row r="109" spans="1:4">
      <c r="A109" s="176">
        <v>3</v>
      </c>
      <c r="B109" s="177" t="s">
        <v>153</v>
      </c>
    </row>
    <row r="111" spans="1:4">
      <c r="A111" s="17" t="s">
        <v>191</v>
      </c>
    </row>
    <row r="112" spans="1:4">
      <c r="A112" s="178" t="s">
        <v>192</v>
      </c>
    </row>
    <row r="113" spans="1:5">
      <c r="A113" s="85" t="s">
        <v>719</v>
      </c>
      <c r="B113" s="179" t="s">
        <v>720</v>
      </c>
      <c r="C113" s="179"/>
      <c r="D113" s="179"/>
      <c r="E113" s="179"/>
    </row>
    <row r="114" spans="1:5" ht="10.5" thickBot="1">
      <c r="A114" s="180">
        <v>1</v>
      </c>
      <c r="B114" s="181"/>
      <c r="C114" s="181"/>
      <c r="D114" s="181"/>
      <c r="E114" s="181"/>
    </row>
    <row r="115" spans="1:5" ht="10.5" thickBot="1">
      <c r="A115" s="182" t="s">
        <v>193</v>
      </c>
      <c r="B115" s="177"/>
      <c r="C115" s="177"/>
      <c r="D115" s="177"/>
      <c r="E115" s="177"/>
    </row>
    <row r="116" spans="1:5" ht="10.5" thickBot="1">
      <c r="A116" s="182" t="s">
        <v>194</v>
      </c>
      <c r="B116" s="177" t="s">
        <v>153</v>
      </c>
      <c r="C116" s="177" t="s">
        <v>153</v>
      </c>
      <c r="D116" s="177" t="s">
        <v>153</v>
      </c>
      <c r="E116" s="177" t="s">
        <v>153</v>
      </c>
    </row>
    <row r="117" spans="1:5" ht="10.5" thickBot="1">
      <c r="A117" s="182" t="s">
        <v>195</v>
      </c>
      <c r="B117" s="177" t="s">
        <v>153</v>
      </c>
      <c r="C117" s="177" t="s">
        <v>153</v>
      </c>
      <c r="D117" s="177" t="s">
        <v>153</v>
      </c>
      <c r="E117" s="177" t="s">
        <v>153</v>
      </c>
    </row>
    <row r="118" spans="1:5" ht="10.5" thickBot="1">
      <c r="A118" s="182" t="s">
        <v>196</v>
      </c>
      <c r="B118" s="177" t="s">
        <v>153</v>
      </c>
      <c r="C118" s="177" t="s">
        <v>153</v>
      </c>
      <c r="D118" s="177" t="s">
        <v>153</v>
      </c>
      <c r="E118" s="177" t="s">
        <v>153</v>
      </c>
    </row>
    <row r="119" spans="1:5" ht="10.5" thickBot="1">
      <c r="A119" s="182" t="s">
        <v>197</v>
      </c>
      <c r="B119" s="177" t="s">
        <v>153</v>
      </c>
      <c r="C119" s="177" t="s">
        <v>153</v>
      </c>
      <c r="D119" s="177" t="s">
        <v>153</v>
      </c>
      <c r="E119" s="177" t="s">
        <v>153</v>
      </c>
    </row>
    <row r="120" spans="1:5">
      <c r="A120" s="182" t="s">
        <v>198</v>
      </c>
      <c r="B120" s="177" t="s">
        <v>153</v>
      </c>
      <c r="C120" s="177" t="s">
        <v>153</v>
      </c>
      <c r="D120" s="177" t="s">
        <v>153</v>
      </c>
      <c r="E120" s="177" t="s">
        <v>153</v>
      </c>
    </row>
    <row r="121" spans="1:5" ht="10.5" thickBot="1"/>
    <row r="122" spans="1:5" ht="10.5" thickBot="1">
      <c r="A122" s="160">
        <v>2</v>
      </c>
      <c r="B122" s="162"/>
      <c r="C122" s="162"/>
      <c r="D122" s="162"/>
      <c r="E122" s="162"/>
    </row>
    <row r="123" spans="1:5" ht="10.5" thickBot="1">
      <c r="A123" s="182" t="s">
        <v>193</v>
      </c>
      <c r="B123" s="177" t="s">
        <v>153</v>
      </c>
      <c r="C123" s="177" t="s">
        <v>153</v>
      </c>
      <c r="D123" s="177" t="s">
        <v>153</v>
      </c>
      <c r="E123" s="177" t="s">
        <v>153</v>
      </c>
    </row>
    <row r="124" spans="1:5" ht="10.5" thickBot="1">
      <c r="A124" s="182" t="s">
        <v>194</v>
      </c>
      <c r="B124" s="177" t="s">
        <v>153</v>
      </c>
      <c r="C124" s="177" t="s">
        <v>153</v>
      </c>
      <c r="D124" s="177" t="s">
        <v>153</v>
      </c>
      <c r="E124" s="177" t="s">
        <v>153</v>
      </c>
    </row>
    <row r="125" spans="1:5" ht="10.5" thickBot="1">
      <c r="A125" s="182" t="s">
        <v>195</v>
      </c>
      <c r="B125" s="177" t="s">
        <v>153</v>
      </c>
      <c r="C125" s="177" t="s">
        <v>153</v>
      </c>
      <c r="D125" s="177" t="s">
        <v>153</v>
      </c>
      <c r="E125" s="177" t="s">
        <v>153</v>
      </c>
    </row>
    <row r="126" spans="1:5" ht="10.5" thickBot="1">
      <c r="A126" s="182" t="s">
        <v>196</v>
      </c>
      <c r="B126" s="177" t="s">
        <v>153</v>
      </c>
      <c r="C126" s="177" t="s">
        <v>153</v>
      </c>
      <c r="D126" s="177" t="s">
        <v>153</v>
      </c>
      <c r="E126" s="177" t="s">
        <v>153</v>
      </c>
    </row>
    <row r="127" spans="1:5" ht="10.5" thickBot="1">
      <c r="A127" s="182" t="s">
        <v>197</v>
      </c>
      <c r="B127" s="177" t="s">
        <v>153</v>
      </c>
      <c r="C127" s="177" t="s">
        <v>153</v>
      </c>
      <c r="D127" s="177" t="s">
        <v>153</v>
      </c>
      <c r="E127" s="177" t="s">
        <v>153</v>
      </c>
    </row>
    <row r="128" spans="1:5">
      <c r="A128" s="182" t="s">
        <v>198</v>
      </c>
      <c r="B128" s="177" t="s">
        <v>153</v>
      </c>
      <c r="C128" s="177" t="s">
        <v>153</v>
      </c>
      <c r="D128" s="177" t="s">
        <v>153</v>
      </c>
      <c r="E128" s="177" t="s">
        <v>153</v>
      </c>
    </row>
    <row r="129" spans="1:5" ht="10.5" thickBot="1">
      <c r="A129" s="17"/>
    </row>
    <row r="130" spans="1:5" ht="10.5" thickBot="1">
      <c r="A130" s="160">
        <v>3</v>
      </c>
      <c r="B130" s="162"/>
      <c r="C130" s="162"/>
      <c r="D130" s="162"/>
      <c r="E130" s="162"/>
    </row>
    <row r="131" spans="1:5" ht="10.5" thickBot="1">
      <c r="A131" s="182" t="s">
        <v>193</v>
      </c>
      <c r="B131" s="177" t="s">
        <v>153</v>
      </c>
      <c r="C131" s="177" t="s">
        <v>153</v>
      </c>
      <c r="D131" s="177" t="s">
        <v>153</v>
      </c>
      <c r="E131" s="177" t="s">
        <v>153</v>
      </c>
    </row>
    <row r="132" spans="1:5" ht="10.5" thickBot="1">
      <c r="A132" s="182" t="s">
        <v>194</v>
      </c>
      <c r="B132" s="177" t="s">
        <v>153</v>
      </c>
      <c r="C132" s="177" t="s">
        <v>153</v>
      </c>
      <c r="D132" s="177" t="s">
        <v>153</v>
      </c>
      <c r="E132" s="177" t="s">
        <v>153</v>
      </c>
    </row>
    <row r="133" spans="1:5" ht="10.5" thickBot="1">
      <c r="A133" s="182" t="s">
        <v>195</v>
      </c>
      <c r="B133" s="177" t="s">
        <v>153</v>
      </c>
      <c r="C133" s="177" t="s">
        <v>153</v>
      </c>
      <c r="D133" s="177" t="s">
        <v>153</v>
      </c>
      <c r="E133" s="177" t="s">
        <v>153</v>
      </c>
    </row>
    <row r="134" spans="1:5" ht="10.5" thickBot="1">
      <c r="A134" s="182" t="s">
        <v>196</v>
      </c>
      <c r="B134" s="177" t="s">
        <v>153</v>
      </c>
      <c r="C134" s="177" t="s">
        <v>153</v>
      </c>
      <c r="D134" s="177" t="s">
        <v>153</v>
      </c>
      <c r="E134" s="177" t="s">
        <v>153</v>
      </c>
    </row>
    <row r="135" spans="1:5" ht="10.5" thickBot="1">
      <c r="A135" s="182" t="s">
        <v>197</v>
      </c>
      <c r="B135" s="177" t="s">
        <v>153</v>
      </c>
      <c r="C135" s="177" t="s">
        <v>153</v>
      </c>
      <c r="D135" s="177" t="s">
        <v>153</v>
      </c>
      <c r="E135" s="177" t="s">
        <v>153</v>
      </c>
    </row>
    <row r="136" spans="1:5">
      <c r="A136" s="182" t="s">
        <v>198</v>
      </c>
      <c r="B136" s="177" t="s">
        <v>153</v>
      </c>
      <c r="C136" s="177" t="s">
        <v>153</v>
      </c>
      <c r="D136" s="177" t="s">
        <v>153</v>
      </c>
      <c r="E136" s="177" t="s">
        <v>153</v>
      </c>
    </row>
    <row r="137" spans="1:5" ht="10.5" thickBot="1">
      <c r="A137" s="17"/>
    </row>
    <row r="138" spans="1:5" ht="10.5" thickBot="1">
      <c r="A138" s="160">
        <v>4</v>
      </c>
      <c r="B138" s="162"/>
      <c r="C138" s="162"/>
      <c r="D138" s="162"/>
      <c r="E138" s="162"/>
    </row>
    <row r="139" spans="1:5" ht="10.5" thickBot="1">
      <c r="A139" s="182" t="s">
        <v>193</v>
      </c>
      <c r="B139" s="177" t="s">
        <v>153</v>
      </c>
      <c r="C139" s="177" t="s">
        <v>153</v>
      </c>
      <c r="D139" s="177" t="s">
        <v>153</v>
      </c>
      <c r="E139" s="177" t="s">
        <v>153</v>
      </c>
    </row>
    <row r="140" spans="1:5" ht="10.5" thickBot="1">
      <c r="A140" s="182" t="s">
        <v>194</v>
      </c>
      <c r="B140" s="177" t="s">
        <v>153</v>
      </c>
      <c r="C140" s="177" t="s">
        <v>153</v>
      </c>
      <c r="D140" s="177" t="s">
        <v>153</v>
      </c>
      <c r="E140" s="177" t="s">
        <v>153</v>
      </c>
    </row>
    <row r="141" spans="1:5" ht="10.5" thickBot="1">
      <c r="A141" s="182" t="s">
        <v>195</v>
      </c>
      <c r="B141" s="177" t="s">
        <v>153</v>
      </c>
      <c r="C141" s="177" t="s">
        <v>153</v>
      </c>
      <c r="D141" s="177" t="s">
        <v>153</v>
      </c>
      <c r="E141" s="177" t="s">
        <v>153</v>
      </c>
    </row>
    <row r="142" spans="1:5" ht="10.5" thickBot="1">
      <c r="A142" s="182" t="s">
        <v>196</v>
      </c>
      <c r="B142" s="177" t="s">
        <v>153</v>
      </c>
      <c r="C142" s="177" t="s">
        <v>153</v>
      </c>
      <c r="D142" s="177" t="s">
        <v>153</v>
      </c>
      <c r="E142" s="177" t="s">
        <v>153</v>
      </c>
    </row>
    <row r="143" spans="1:5" ht="10.5" thickBot="1">
      <c r="A143" s="182" t="s">
        <v>197</v>
      </c>
      <c r="B143" s="177" t="s">
        <v>153</v>
      </c>
      <c r="C143" s="177" t="s">
        <v>153</v>
      </c>
      <c r="D143" s="177" t="s">
        <v>153</v>
      </c>
      <c r="E143" s="177" t="s">
        <v>153</v>
      </c>
    </row>
    <row r="144" spans="1:5">
      <c r="A144" s="182" t="s">
        <v>198</v>
      </c>
      <c r="B144" s="177" t="s">
        <v>153</v>
      </c>
      <c r="C144" s="177" t="s">
        <v>153</v>
      </c>
      <c r="D144" s="177" t="s">
        <v>153</v>
      </c>
    </row>
    <row r="146" spans="1:4">
      <c r="A146" s="17" t="s">
        <v>199</v>
      </c>
    </row>
    <row r="147" spans="1:4" ht="10.5" thickBot="1"/>
    <row r="148" spans="1:4" ht="30.5" thickBot="1">
      <c r="A148" s="15"/>
      <c r="B148" s="16" t="s">
        <v>200</v>
      </c>
      <c r="C148" s="16" t="s">
        <v>201</v>
      </c>
      <c r="D148" s="16" t="s">
        <v>202</v>
      </c>
    </row>
    <row r="149" spans="1:4" ht="80.5" thickBot="1">
      <c r="A149" s="170">
        <v>0</v>
      </c>
      <c r="B149" s="172" t="s">
        <v>203</v>
      </c>
      <c r="C149" s="172" t="s">
        <v>204</v>
      </c>
      <c r="D149" s="172" t="s">
        <v>205</v>
      </c>
    </row>
    <row r="150" spans="1:4" ht="10.5" thickBot="1">
      <c r="A150" s="165">
        <v>1</v>
      </c>
      <c r="B150" s="166" t="s">
        <v>153</v>
      </c>
      <c r="C150" s="167" t="s">
        <v>153</v>
      </c>
      <c r="D150" s="167" t="s">
        <v>153</v>
      </c>
    </row>
    <row r="151" spans="1:4" ht="10.5" thickBot="1">
      <c r="A151" s="165">
        <v>2</v>
      </c>
      <c r="B151" s="166" t="s">
        <v>153</v>
      </c>
      <c r="C151" s="167" t="s">
        <v>153</v>
      </c>
      <c r="D151" s="167" t="s">
        <v>153</v>
      </c>
    </row>
    <row r="152" spans="1:4" ht="10.5" thickBot="1">
      <c r="A152" s="165">
        <v>3</v>
      </c>
      <c r="B152" s="166" t="s">
        <v>153</v>
      </c>
      <c r="C152" s="167" t="s">
        <v>153</v>
      </c>
      <c r="D152" s="167" t="s">
        <v>153</v>
      </c>
    </row>
    <row r="153" spans="1:4" ht="10.5" thickBot="1">
      <c r="A153" s="165">
        <v>4</v>
      </c>
      <c r="B153" s="166" t="s">
        <v>153</v>
      </c>
      <c r="C153" s="167" t="s">
        <v>153</v>
      </c>
      <c r="D153" s="167" t="s">
        <v>153</v>
      </c>
    </row>
    <row r="154" spans="1:4" ht="10.5" thickBot="1">
      <c r="A154" s="165">
        <v>5</v>
      </c>
      <c r="B154" s="167" t="s">
        <v>153</v>
      </c>
      <c r="C154" s="167" t="s">
        <v>153</v>
      </c>
      <c r="D154" s="167" t="s">
        <v>153</v>
      </c>
    </row>
    <row r="155" spans="1:4" ht="10.5" thickBot="1">
      <c r="A155" s="165">
        <v>6</v>
      </c>
      <c r="B155" s="167" t="s">
        <v>153</v>
      </c>
      <c r="C155" s="167" t="s">
        <v>153</v>
      </c>
      <c r="D155" s="167" t="s">
        <v>153</v>
      </c>
    </row>
    <row r="156" spans="1:4" ht="10.5" thickBot="1">
      <c r="A156" s="165">
        <v>7</v>
      </c>
      <c r="B156" s="167" t="s">
        <v>153</v>
      </c>
      <c r="C156" s="167" t="s">
        <v>153</v>
      </c>
      <c r="D156" s="167" t="s">
        <v>153</v>
      </c>
    </row>
    <row r="157" spans="1:4" ht="10.5" thickBot="1">
      <c r="A157" s="165">
        <v>8</v>
      </c>
      <c r="B157" s="167" t="s">
        <v>153</v>
      </c>
      <c r="C157" s="167" t="s">
        <v>153</v>
      </c>
      <c r="D157" s="167" t="s">
        <v>153</v>
      </c>
    </row>
    <row r="158" spans="1:4" ht="10.5" thickBot="1">
      <c r="A158" s="165">
        <v>9</v>
      </c>
      <c r="B158" s="167" t="s">
        <v>153</v>
      </c>
      <c r="C158" s="167" t="s">
        <v>153</v>
      </c>
      <c r="D158" s="167" t="s">
        <v>153</v>
      </c>
    </row>
    <row r="159" spans="1:4" ht="10.5" thickBot="1">
      <c r="A159" s="165">
        <v>10</v>
      </c>
      <c r="B159" s="167" t="s">
        <v>153</v>
      </c>
      <c r="C159" s="167" t="s">
        <v>153</v>
      </c>
      <c r="D159" s="167" t="s">
        <v>153</v>
      </c>
    </row>
    <row r="160" spans="1:4" ht="10.5" thickBot="1">
      <c r="A160" s="165">
        <v>11</v>
      </c>
      <c r="B160" s="167" t="s">
        <v>153</v>
      </c>
      <c r="C160" s="167" t="s">
        <v>153</v>
      </c>
      <c r="D160" s="167" t="s">
        <v>153</v>
      </c>
    </row>
    <row r="161" spans="1:4" ht="10.5" thickBot="1">
      <c r="A161" s="165">
        <v>12</v>
      </c>
      <c r="B161" s="167" t="s">
        <v>153</v>
      </c>
      <c r="C161" s="167" t="s">
        <v>153</v>
      </c>
      <c r="D161" s="167" t="s">
        <v>153</v>
      </c>
    </row>
    <row r="162" spans="1:4" ht="10.5" thickBot="1">
      <c r="A162" s="165">
        <v>13</v>
      </c>
      <c r="B162" s="167" t="s">
        <v>153</v>
      </c>
      <c r="C162" s="167" t="s">
        <v>153</v>
      </c>
      <c r="D162" s="167" t="s">
        <v>153</v>
      </c>
    </row>
    <row r="163" spans="1:4" ht="10.5" thickBot="1">
      <c r="A163" s="165">
        <v>14</v>
      </c>
      <c r="B163" s="167" t="s">
        <v>153</v>
      </c>
      <c r="C163" s="167" t="s">
        <v>153</v>
      </c>
      <c r="D163" s="167" t="s">
        <v>153</v>
      </c>
    </row>
    <row r="164" spans="1:4" ht="10.5" thickBot="1">
      <c r="A164" s="165">
        <v>15</v>
      </c>
      <c r="B164" s="167" t="s">
        <v>153</v>
      </c>
      <c r="C164" s="167" t="s">
        <v>153</v>
      </c>
      <c r="D164" s="167" t="s">
        <v>153</v>
      </c>
    </row>
    <row r="166" spans="1:4" ht="10.5" thickBot="1"/>
    <row r="167" spans="1:4" ht="20.5" thickBot="1">
      <c r="A167" s="160"/>
      <c r="B167" s="162" t="s">
        <v>190</v>
      </c>
    </row>
    <row r="168" spans="1:4" ht="10.5" thickBot="1">
      <c r="A168" s="176">
        <v>1</v>
      </c>
      <c r="B168" s="177" t="s">
        <v>153</v>
      </c>
    </row>
    <row r="169" spans="1:4" ht="10.5" thickBot="1">
      <c r="A169" s="176">
        <v>2</v>
      </c>
      <c r="B169" s="177" t="s">
        <v>153</v>
      </c>
    </row>
    <row r="170" spans="1:4">
      <c r="A170" s="176">
        <v>3</v>
      </c>
      <c r="B170" s="177" t="s">
        <v>153</v>
      </c>
    </row>
  </sheetData>
  <mergeCells count="1">
    <mergeCell ref="A70:A72"/>
  </mergeCells>
  <pageMargins left="0.7" right="0.7" top="0.75" bottom="0.75" header="0.3" footer="0.3"/>
  <pageSetup paperSize="9" orientation="portrait" r:id="rId1"/>
  <headerFooter>
    <oddHeader>&amp;C1. Miljøledelse og handlingsplaner</oddHeader>
    <oddFooter>Side &amp;P af &amp;N</oddFooter>
  </headerFooter>
  <rowBreaks count="4" manualBreakCount="4">
    <brk id="46" max="16383" man="1"/>
    <brk id="66" max="16383" man="1"/>
    <brk id="11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M85"/>
  <sheetViews>
    <sheetView view="pageLayout" topLeftCell="C38" zoomScaleNormal="100" zoomScaleSheetLayoutView="100" workbookViewId="0">
      <selection activeCell="K93" sqref="K93"/>
    </sheetView>
  </sheetViews>
  <sheetFormatPr defaultRowHeight="14.5"/>
  <cols>
    <col min="1" max="4" width="9.26953125" bestFit="1" customWidth="1"/>
    <col min="5" max="5" width="10.81640625" customWidth="1"/>
    <col min="6" max="7" width="9.7265625" bestFit="1" customWidth="1"/>
    <col min="8" max="8" width="12.1796875" customWidth="1"/>
    <col min="9" max="9" width="6" customWidth="1"/>
    <col min="10" max="10" width="46.7265625" customWidth="1"/>
    <col min="13" max="13" width="10.453125" customWidth="1"/>
  </cols>
  <sheetData>
    <row r="1" spans="1:13">
      <c r="A1" s="17" t="s">
        <v>226</v>
      </c>
      <c r="B1" s="11"/>
      <c r="C1" s="12"/>
      <c r="D1" s="10" t="s">
        <v>206</v>
      </c>
      <c r="E1" s="13">
        <v>37</v>
      </c>
      <c r="F1" s="10"/>
      <c r="G1" s="10" t="s">
        <v>207</v>
      </c>
      <c r="J1" s="79" t="s">
        <v>254</v>
      </c>
      <c r="K1" s="68"/>
      <c r="L1" s="68"/>
      <c r="M1" s="68"/>
    </row>
    <row r="2" spans="1:13" ht="18">
      <c r="A2" s="51"/>
      <c r="B2" s="51" t="s">
        <v>208</v>
      </c>
      <c r="C2" s="51" t="s">
        <v>209</v>
      </c>
      <c r="D2" s="51" t="s">
        <v>210</v>
      </c>
      <c r="E2" s="51" t="s">
        <v>211</v>
      </c>
      <c r="F2" s="51" t="s">
        <v>212</v>
      </c>
      <c r="G2" s="51" t="s">
        <v>213</v>
      </c>
      <c r="H2" s="51" t="s">
        <v>214</v>
      </c>
      <c r="J2" s="69" t="s">
        <v>270</v>
      </c>
      <c r="K2" s="69" t="s">
        <v>228</v>
      </c>
      <c r="L2" s="69" t="s">
        <v>229</v>
      </c>
      <c r="M2" s="69" t="s">
        <v>230</v>
      </c>
    </row>
    <row r="3" spans="1:13">
      <c r="A3" s="18">
        <v>0</v>
      </c>
      <c r="B3" s="19">
        <v>40189</v>
      </c>
      <c r="C3" s="20">
        <v>17700</v>
      </c>
      <c r="D3" s="20">
        <v>3500</v>
      </c>
      <c r="E3" s="20">
        <v>30</v>
      </c>
      <c r="F3" s="20">
        <f>(E1*D3)/E3</f>
        <v>4316.666666666667</v>
      </c>
      <c r="G3" s="20">
        <f>D3/E3*30.5</f>
        <v>3558.3333333333335</v>
      </c>
      <c r="H3" s="21">
        <f>G3*E1</f>
        <v>131658.33333333334</v>
      </c>
      <c r="J3" s="72" t="s">
        <v>255</v>
      </c>
      <c r="K3" s="70">
        <v>7</v>
      </c>
      <c r="L3" s="71"/>
      <c r="M3" s="71"/>
    </row>
    <row r="4" spans="1:13">
      <c r="A4" s="18">
        <v>0</v>
      </c>
      <c r="B4" s="19">
        <v>40221</v>
      </c>
      <c r="C4" s="20">
        <v>22500</v>
      </c>
      <c r="D4" s="20">
        <f>C4-C3</f>
        <v>4800</v>
      </c>
      <c r="E4" s="20">
        <f>B4-B3</f>
        <v>32</v>
      </c>
      <c r="F4" s="20">
        <f>D4*E1/E4</f>
        <v>5550</v>
      </c>
      <c r="G4" s="20">
        <f>D4/E4*30.5</f>
        <v>4575</v>
      </c>
      <c r="H4" s="21">
        <f>G4*E1</f>
        <v>169275</v>
      </c>
      <c r="J4" s="72" t="s">
        <v>231</v>
      </c>
      <c r="K4" s="70">
        <v>8</v>
      </c>
      <c r="L4" s="71"/>
      <c r="M4" s="71"/>
    </row>
    <row r="5" spans="1:13">
      <c r="A5" s="22" t="s">
        <v>215</v>
      </c>
      <c r="B5" s="23"/>
      <c r="C5" s="24"/>
      <c r="D5" s="25"/>
      <c r="E5" s="26" t="s">
        <v>153</v>
      </c>
      <c r="F5" s="25"/>
      <c r="G5" s="26"/>
      <c r="H5" s="27" t="s">
        <v>153</v>
      </c>
      <c r="J5" s="72" t="s">
        <v>232</v>
      </c>
      <c r="K5" s="70">
        <v>3.75</v>
      </c>
      <c r="L5" s="71"/>
      <c r="M5" s="71"/>
    </row>
    <row r="6" spans="1:13">
      <c r="A6" s="22">
        <v>1</v>
      </c>
      <c r="B6" s="23"/>
      <c r="C6" s="24"/>
      <c r="D6" s="25">
        <f>C6-C5</f>
        <v>0</v>
      </c>
      <c r="E6" s="26">
        <f>B6-B5</f>
        <v>0</v>
      </c>
      <c r="F6" s="25" t="e">
        <f>D6*E1/E6</f>
        <v>#DIV/0!</v>
      </c>
      <c r="G6" s="25" t="e">
        <f>D6/E6*30.5</f>
        <v>#DIV/0!</v>
      </c>
      <c r="H6" s="27" t="e">
        <f>G6*E1</f>
        <v>#DIV/0!</v>
      </c>
      <c r="J6" s="72" t="s">
        <v>233</v>
      </c>
      <c r="K6" s="70">
        <v>37</v>
      </c>
      <c r="L6" s="71"/>
      <c r="M6" s="71"/>
    </row>
    <row r="7" spans="1:13">
      <c r="A7" s="22">
        <v>2</v>
      </c>
      <c r="B7" s="23"/>
      <c r="C7" s="24"/>
      <c r="D7" s="25">
        <f t="shared" ref="D7:D24" si="0">C7-C6</f>
        <v>0</v>
      </c>
      <c r="E7" s="26">
        <f t="shared" ref="E7:E24" si="1">B7-B6</f>
        <v>0</v>
      </c>
      <c r="F7" s="25" t="e">
        <f>D7*E1/E7</f>
        <v>#DIV/0!</v>
      </c>
      <c r="G7" s="25" t="e">
        <f t="shared" ref="G7:G24" si="2">D7/E7*30.5</f>
        <v>#DIV/0!</v>
      </c>
      <c r="H7" s="27" t="e">
        <f>G7*E1</f>
        <v>#DIV/0!</v>
      </c>
      <c r="J7" s="72" t="s">
        <v>234</v>
      </c>
      <c r="K7" s="70">
        <v>365</v>
      </c>
      <c r="L7" s="71"/>
      <c r="M7" s="71"/>
    </row>
    <row r="8" spans="1:13">
      <c r="A8" s="22">
        <v>3</v>
      </c>
      <c r="B8" s="23" t="s">
        <v>153</v>
      </c>
      <c r="C8" s="24" t="s">
        <v>153</v>
      </c>
      <c r="D8" s="25" t="e">
        <f t="shared" si="0"/>
        <v>#VALUE!</v>
      </c>
      <c r="E8" s="26" t="e">
        <f t="shared" si="1"/>
        <v>#VALUE!</v>
      </c>
      <c r="F8" s="25" t="e">
        <f t="shared" ref="F8" si="3">D8*E3/E8</f>
        <v>#VALUE!</v>
      </c>
      <c r="G8" s="25" t="e">
        <f t="shared" si="2"/>
        <v>#VALUE!</v>
      </c>
      <c r="H8" s="27" t="e">
        <f>G8*E1</f>
        <v>#VALUE!</v>
      </c>
      <c r="J8" s="72" t="s">
        <v>253</v>
      </c>
      <c r="K8" s="70">
        <v>100</v>
      </c>
      <c r="L8" s="71"/>
      <c r="M8" s="71"/>
    </row>
    <row r="9" spans="1:13">
      <c r="A9" s="22">
        <v>4</v>
      </c>
      <c r="B9" s="23" t="s">
        <v>153</v>
      </c>
      <c r="C9" s="24" t="s">
        <v>153</v>
      </c>
      <c r="D9" s="25" t="e">
        <f t="shared" si="0"/>
        <v>#VALUE!</v>
      </c>
      <c r="E9" s="26" t="e">
        <f t="shared" si="1"/>
        <v>#VALUE!</v>
      </c>
      <c r="F9" s="25" t="e">
        <f>D9*E3/E9</f>
        <v>#VALUE!</v>
      </c>
      <c r="G9" s="25" t="e">
        <f t="shared" si="2"/>
        <v>#VALUE!</v>
      </c>
      <c r="H9" s="27" t="e">
        <f t="shared" ref="H9" si="4">G9*E4</f>
        <v>#VALUE!</v>
      </c>
      <c r="J9" s="72" t="s">
        <v>235</v>
      </c>
      <c r="K9" s="70">
        <v>0.6</v>
      </c>
      <c r="L9" s="71"/>
      <c r="M9" s="71"/>
    </row>
    <row r="10" spans="1:13">
      <c r="A10" s="22">
        <v>5</v>
      </c>
      <c r="B10" s="23" t="s">
        <v>153</v>
      </c>
      <c r="C10" s="24" t="s">
        <v>153</v>
      </c>
      <c r="D10" s="25" t="e">
        <f t="shared" si="0"/>
        <v>#VALUE!</v>
      </c>
      <c r="E10" s="26" t="e">
        <f t="shared" si="1"/>
        <v>#VALUE!</v>
      </c>
      <c r="F10" s="25" t="e">
        <f>D10*E3/E10</f>
        <v>#VALUE!</v>
      </c>
      <c r="G10" s="25" t="e">
        <f t="shared" si="2"/>
        <v>#VALUE!</v>
      </c>
      <c r="H10" s="27" t="e">
        <f>G10*E1</f>
        <v>#VALUE!</v>
      </c>
      <c r="J10" s="72" t="s">
        <v>236</v>
      </c>
      <c r="K10" s="70">
        <v>1500</v>
      </c>
      <c r="L10" s="71"/>
      <c r="M10" s="71"/>
    </row>
    <row r="11" spans="1:13">
      <c r="A11" s="22">
        <v>6</v>
      </c>
      <c r="B11" s="23" t="s">
        <v>153</v>
      </c>
      <c r="C11" s="24" t="s">
        <v>153</v>
      </c>
      <c r="D11" s="25" t="e">
        <f t="shared" si="0"/>
        <v>#VALUE!</v>
      </c>
      <c r="E11" s="26" t="e">
        <f t="shared" si="1"/>
        <v>#VALUE!</v>
      </c>
      <c r="F11" s="25" t="e">
        <f>D11*E3/E11</f>
        <v>#VALUE!</v>
      </c>
      <c r="G11" s="25" t="e">
        <f t="shared" si="2"/>
        <v>#VALUE!</v>
      </c>
      <c r="H11" s="27" t="e">
        <f>G11*E1</f>
        <v>#VALUE!</v>
      </c>
      <c r="J11" s="72" t="s">
        <v>237</v>
      </c>
      <c r="K11" s="70">
        <v>0</v>
      </c>
      <c r="L11" s="71"/>
      <c r="M11" s="71"/>
    </row>
    <row r="12" spans="1:13">
      <c r="A12" s="22">
        <v>7</v>
      </c>
      <c r="B12" s="23" t="s">
        <v>153</v>
      </c>
      <c r="C12" s="24" t="s">
        <v>153</v>
      </c>
      <c r="D12" s="25" t="e">
        <f t="shared" si="0"/>
        <v>#VALUE!</v>
      </c>
      <c r="E12" s="26" t="e">
        <f t="shared" si="1"/>
        <v>#VALUE!</v>
      </c>
      <c r="F12" s="25" t="e">
        <f>D12*E3/E12</f>
        <v>#VALUE!</v>
      </c>
      <c r="G12" s="25" t="e">
        <f t="shared" si="2"/>
        <v>#VALUE!</v>
      </c>
      <c r="H12" s="27" t="e">
        <f>G12*E1</f>
        <v>#VALUE!</v>
      </c>
      <c r="J12" s="72" t="s">
        <v>238</v>
      </c>
      <c r="K12" s="71"/>
      <c r="L12" s="73">
        <f>K3*K4*K7*K8*K9</f>
        <v>1226400</v>
      </c>
      <c r="M12" s="74">
        <f>L12*K6/1000</f>
        <v>45376.800000000003</v>
      </c>
    </row>
    <row r="13" spans="1:13">
      <c r="A13" s="22">
        <v>8</v>
      </c>
      <c r="B13" s="23" t="s">
        <v>153</v>
      </c>
      <c r="C13" s="24" t="s">
        <v>153</v>
      </c>
      <c r="D13" s="25" t="e">
        <f t="shared" si="0"/>
        <v>#VALUE!</v>
      </c>
      <c r="E13" s="26" t="e">
        <f t="shared" si="1"/>
        <v>#VALUE!</v>
      </c>
      <c r="F13" s="25" t="e">
        <f>D13*E3/E13</f>
        <v>#VALUE!</v>
      </c>
      <c r="G13" s="25" t="e">
        <f t="shared" si="2"/>
        <v>#VALUE!</v>
      </c>
      <c r="H13" s="27" t="e">
        <f>G13*E1</f>
        <v>#VALUE!</v>
      </c>
      <c r="J13" s="72" t="s">
        <v>239</v>
      </c>
      <c r="K13" s="71"/>
      <c r="L13" s="73">
        <f>K3*K5*K7*K8*K9</f>
        <v>574875</v>
      </c>
      <c r="M13" s="74">
        <f>L13*K6/1000</f>
        <v>21270.375</v>
      </c>
    </row>
    <row r="14" spans="1:13">
      <c r="A14" s="22">
        <v>9</v>
      </c>
      <c r="B14" s="23" t="s">
        <v>153</v>
      </c>
      <c r="C14" s="24" t="s">
        <v>153</v>
      </c>
      <c r="D14" s="25" t="e">
        <f t="shared" si="0"/>
        <v>#VALUE!</v>
      </c>
      <c r="E14" s="26" t="e">
        <f t="shared" si="1"/>
        <v>#VALUE!</v>
      </c>
      <c r="F14" s="25" t="e">
        <f>D14*E3/E14</f>
        <v>#VALUE!</v>
      </c>
      <c r="G14" s="25" t="e">
        <f t="shared" si="2"/>
        <v>#VALUE!</v>
      </c>
      <c r="H14" s="27" t="e">
        <f>G14*E1</f>
        <v>#VALUE!</v>
      </c>
      <c r="J14" s="72" t="s">
        <v>240</v>
      </c>
      <c r="K14" s="75"/>
      <c r="L14" s="73">
        <f>L12-L13</f>
        <v>651525</v>
      </c>
      <c r="M14" s="74">
        <f>M12-M13</f>
        <v>24106.425000000003</v>
      </c>
    </row>
    <row r="15" spans="1:13">
      <c r="A15" s="22">
        <v>10</v>
      </c>
      <c r="B15" s="23" t="s">
        <v>153</v>
      </c>
      <c r="C15" s="24" t="s">
        <v>153</v>
      </c>
      <c r="D15" s="25" t="e">
        <f t="shared" si="0"/>
        <v>#VALUE!</v>
      </c>
      <c r="E15" s="26" t="e">
        <f t="shared" si="1"/>
        <v>#VALUE!</v>
      </c>
      <c r="F15" s="25" t="e">
        <f>D15*E3/E15</f>
        <v>#VALUE!</v>
      </c>
      <c r="G15" s="25" t="e">
        <f t="shared" si="2"/>
        <v>#VALUE!</v>
      </c>
      <c r="H15" s="27" t="e">
        <f>G15*E1</f>
        <v>#VALUE!</v>
      </c>
      <c r="J15" s="72" t="s">
        <v>241</v>
      </c>
      <c r="K15" s="71"/>
      <c r="L15" s="76"/>
      <c r="M15" s="77">
        <f>(K10+K11)*K8/M14</f>
        <v>6.2224075116903474</v>
      </c>
    </row>
    <row r="16" spans="1:13">
      <c r="A16" s="22">
        <v>11</v>
      </c>
      <c r="B16" s="23" t="s">
        <v>153</v>
      </c>
      <c r="C16" s="24" t="s">
        <v>153</v>
      </c>
      <c r="D16" s="25" t="e">
        <f t="shared" si="0"/>
        <v>#VALUE!</v>
      </c>
      <c r="E16" s="26" t="e">
        <f t="shared" si="1"/>
        <v>#VALUE!</v>
      </c>
      <c r="F16" s="25" t="e">
        <f>D16*E3/E16</f>
        <v>#VALUE!</v>
      </c>
      <c r="G16" s="25" t="e">
        <f t="shared" si="2"/>
        <v>#VALUE!</v>
      </c>
      <c r="H16" s="27" t="e">
        <f>G16*E1</f>
        <v>#VALUE!</v>
      </c>
      <c r="J16" s="78" t="s">
        <v>242</v>
      </c>
      <c r="K16" s="71"/>
      <c r="L16" s="73">
        <f>L14*10</f>
        <v>6515250</v>
      </c>
      <c r="M16" s="74">
        <f>(M14*10)-((K10+K11)*100)</f>
        <v>91064.250000000029</v>
      </c>
    </row>
    <row r="17" spans="1:13">
      <c r="A17" s="22">
        <v>13</v>
      </c>
      <c r="B17" s="23" t="s">
        <v>153</v>
      </c>
      <c r="C17" s="24" t="s">
        <v>153</v>
      </c>
      <c r="D17" s="25" t="e">
        <f t="shared" si="0"/>
        <v>#VALUE!</v>
      </c>
      <c r="E17" s="26" t="e">
        <f t="shared" si="1"/>
        <v>#VALUE!</v>
      </c>
      <c r="F17" s="25" t="e">
        <f>D17*E3/E17</f>
        <v>#VALUE!</v>
      </c>
      <c r="G17" s="25" t="e">
        <f t="shared" si="2"/>
        <v>#VALUE!</v>
      </c>
      <c r="H17" s="27" t="e">
        <f>G17*E1</f>
        <v>#VALUE!</v>
      </c>
    </row>
    <row r="18" spans="1:13">
      <c r="A18" s="22">
        <v>14</v>
      </c>
      <c r="B18" s="23" t="s">
        <v>153</v>
      </c>
      <c r="C18" s="24" t="s">
        <v>153</v>
      </c>
      <c r="D18" s="25" t="e">
        <f t="shared" si="0"/>
        <v>#VALUE!</v>
      </c>
      <c r="E18" s="26" t="e">
        <f t="shared" si="1"/>
        <v>#VALUE!</v>
      </c>
      <c r="F18" s="25" t="e">
        <f>D18*E3/E18</f>
        <v>#VALUE!</v>
      </c>
      <c r="G18" s="25" t="e">
        <f t="shared" si="2"/>
        <v>#VALUE!</v>
      </c>
      <c r="H18" s="27" t="e">
        <f>G18*E1</f>
        <v>#VALUE!</v>
      </c>
      <c r="J18" s="52" t="s">
        <v>271</v>
      </c>
      <c r="K18" s="52" t="s">
        <v>228</v>
      </c>
      <c r="L18" s="52" t="s">
        <v>229</v>
      </c>
      <c r="M18" s="52" t="s">
        <v>230</v>
      </c>
    </row>
    <row r="19" spans="1:13">
      <c r="A19" s="22">
        <v>15</v>
      </c>
      <c r="B19" s="23" t="s">
        <v>153</v>
      </c>
      <c r="C19" s="24" t="s">
        <v>153</v>
      </c>
      <c r="D19" s="25" t="e">
        <f t="shared" si="0"/>
        <v>#VALUE!</v>
      </c>
      <c r="E19" s="26" t="e">
        <f t="shared" si="1"/>
        <v>#VALUE!</v>
      </c>
      <c r="F19" s="25" t="e">
        <f>D19*E3/E19</f>
        <v>#VALUE!</v>
      </c>
      <c r="G19" s="25" t="e">
        <f t="shared" si="2"/>
        <v>#VALUE!</v>
      </c>
      <c r="H19" s="27" t="e">
        <f>G19*E1</f>
        <v>#VALUE!</v>
      </c>
      <c r="J19" s="55" t="s">
        <v>256</v>
      </c>
      <c r="K19" s="53">
        <v>2</v>
      </c>
      <c r="L19" s="54"/>
      <c r="M19" s="54"/>
    </row>
    <row r="20" spans="1:13">
      <c r="A20" s="22">
        <v>16</v>
      </c>
      <c r="B20" s="23" t="s">
        <v>153</v>
      </c>
      <c r="C20" s="24" t="s">
        <v>153</v>
      </c>
      <c r="D20" s="25" t="e">
        <f t="shared" si="0"/>
        <v>#VALUE!</v>
      </c>
      <c r="E20" s="26" t="e">
        <f t="shared" si="1"/>
        <v>#VALUE!</v>
      </c>
      <c r="F20" s="25" t="e">
        <f>D20*E3/E20</f>
        <v>#VALUE!</v>
      </c>
      <c r="G20" s="25" t="e">
        <f t="shared" si="2"/>
        <v>#VALUE!</v>
      </c>
      <c r="H20" s="27" t="e">
        <f>G20*E1</f>
        <v>#VALUE!</v>
      </c>
      <c r="J20" s="55" t="s">
        <v>257</v>
      </c>
      <c r="K20" s="53">
        <v>4</v>
      </c>
      <c r="L20" s="54"/>
      <c r="M20" s="54"/>
    </row>
    <row r="21" spans="1:13">
      <c r="A21" s="22">
        <v>17</v>
      </c>
      <c r="B21" s="23" t="s">
        <v>153</v>
      </c>
      <c r="C21" s="24" t="s">
        <v>153</v>
      </c>
      <c r="D21" s="25" t="e">
        <f t="shared" si="0"/>
        <v>#VALUE!</v>
      </c>
      <c r="E21" s="26" t="e">
        <f t="shared" si="1"/>
        <v>#VALUE!</v>
      </c>
      <c r="F21" s="25" t="e">
        <f>D21*E3/E21</f>
        <v>#VALUE!</v>
      </c>
      <c r="G21" s="25" t="e">
        <f t="shared" si="2"/>
        <v>#VALUE!</v>
      </c>
      <c r="H21" s="27" t="e">
        <f>G21*E1</f>
        <v>#VALUE!</v>
      </c>
      <c r="J21" s="55" t="s">
        <v>258</v>
      </c>
      <c r="K21" s="53">
        <v>0</v>
      </c>
      <c r="L21" s="54"/>
      <c r="M21" s="54"/>
    </row>
    <row r="22" spans="1:13">
      <c r="A22" s="22">
        <v>18</v>
      </c>
      <c r="B22" s="23" t="s">
        <v>153</v>
      </c>
      <c r="C22" s="24" t="s">
        <v>153</v>
      </c>
      <c r="D22" s="25" t="e">
        <f t="shared" si="0"/>
        <v>#VALUE!</v>
      </c>
      <c r="E22" s="26" t="e">
        <f t="shared" si="1"/>
        <v>#VALUE!</v>
      </c>
      <c r="F22" s="25" t="e">
        <f>D22*E3/E22</f>
        <v>#VALUE!</v>
      </c>
      <c r="G22" s="25" t="e">
        <f t="shared" si="2"/>
        <v>#VALUE!</v>
      </c>
      <c r="H22" s="27" t="e">
        <f>G22*E1</f>
        <v>#VALUE!</v>
      </c>
      <c r="J22" s="55" t="s">
        <v>233</v>
      </c>
      <c r="K22" s="53">
        <v>37</v>
      </c>
      <c r="L22" s="54"/>
      <c r="M22" s="54"/>
    </row>
    <row r="23" spans="1:13">
      <c r="A23" s="22">
        <v>19</v>
      </c>
      <c r="B23" s="23" t="s">
        <v>153</v>
      </c>
      <c r="C23" s="24" t="s">
        <v>153</v>
      </c>
      <c r="D23" s="25" t="e">
        <f t="shared" si="0"/>
        <v>#VALUE!</v>
      </c>
      <c r="E23" s="26" t="e">
        <f t="shared" si="1"/>
        <v>#VALUE!</v>
      </c>
      <c r="F23" s="25" t="e">
        <f>D23*E3/E23</f>
        <v>#VALUE!</v>
      </c>
      <c r="G23" s="25" t="e">
        <f t="shared" si="2"/>
        <v>#VALUE!</v>
      </c>
      <c r="H23" s="27" t="e">
        <f>G23*E1</f>
        <v>#VALUE!</v>
      </c>
      <c r="J23" s="55" t="s">
        <v>234</v>
      </c>
      <c r="K23" s="53">
        <v>365</v>
      </c>
      <c r="L23" s="54"/>
      <c r="M23" s="54"/>
    </row>
    <row r="24" spans="1:13">
      <c r="A24" s="22">
        <v>20</v>
      </c>
      <c r="B24" s="23" t="s">
        <v>153</v>
      </c>
      <c r="C24" s="24" t="s">
        <v>153</v>
      </c>
      <c r="D24" s="25" t="e">
        <f t="shared" si="0"/>
        <v>#VALUE!</v>
      </c>
      <c r="E24" s="26" t="e">
        <f t="shared" si="1"/>
        <v>#VALUE!</v>
      </c>
      <c r="F24" s="25" t="e">
        <f>D24*E3/E24</f>
        <v>#VALUE!</v>
      </c>
      <c r="G24" s="25" t="e">
        <f t="shared" si="2"/>
        <v>#VALUE!</v>
      </c>
      <c r="H24" s="27" t="e">
        <f>G24*E1</f>
        <v>#VALUE!</v>
      </c>
      <c r="J24" s="55" t="s">
        <v>259</v>
      </c>
      <c r="K24" s="53">
        <v>50</v>
      </c>
      <c r="L24" s="54"/>
      <c r="M24" s="54"/>
    </row>
    <row r="25" spans="1:13">
      <c r="A25" s="22"/>
      <c r="B25" s="23"/>
      <c r="C25" s="24"/>
      <c r="D25" s="25" t="s">
        <v>216</v>
      </c>
      <c r="E25" s="26" t="s">
        <v>216</v>
      </c>
      <c r="F25" s="26"/>
      <c r="G25" s="25"/>
      <c r="H25" s="27"/>
      <c r="J25" s="55" t="s">
        <v>260</v>
      </c>
      <c r="K25" s="53">
        <v>3786</v>
      </c>
      <c r="L25" s="54"/>
      <c r="M25" s="54"/>
    </row>
    <row r="26" spans="1:13">
      <c r="J26" s="55" t="s">
        <v>237</v>
      </c>
      <c r="K26" s="53">
        <v>500</v>
      </c>
      <c r="L26" s="54"/>
      <c r="M26" s="54"/>
    </row>
    <row r="27" spans="1:13">
      <c r="J27" s="55" t="s">
        <v>261</v>
      </c>
      <c r="K27" s="53">
        <v>134</v>
      </c>
      <c r="L27" s="54"/>
      <c r="M27" s="54"/>
    </row>
    <row r="28" spans="1:13">
      <c r="J28" s="55" t="s">
        <v>262</v>
      </c>
      <c r="K28" s="54"/>
      <c r="L28" s="56">
        <f>K19*K20*K23*K24</f>
        <v>146000</v>
      </c>
      <c r="M28" s="57">
        <f>L28*K22/1000</f>
        <v>5402</v>
      </c>
    </row>
    <row r="29" spans="1:13">
      <c r="J29" s="55" t="s">
        <v>263</v>
      </c>
      <c r="K29" s="54"/>
      <c r="L29" s="56">
        <f>K19*K21*K23*K24</f>
        <v>0</v>
      </c>
      <c r="M29" s="57">
        <f>((K19*K23*K24)/15000)*K27</f>
        <v>326.06666666666666</v>
      </c>
    </row>
    <row r="30" spans="1:13">
      <c r="J30" s="55" t="s">
        <v>240</v>
      </c>
      <c r="K30" s="58"/>
      <c r="L30" s="56">
        <f>L28-L29</f>
        <v>146000</v>
      </c>
      <c r="M30" s="57">
        <f>M28-M29</f>
        <v>5075.9333333333334</v>
      </c>
    </row>
    <row r="31" spans="1:13">
      <c r="J31" s="55" t="s">
        <v>241</v>
      </c>
      <c r="K31" s="54"/>
      <c r="L31" s="59"/>
      <c r="M31" s="60">
        <f>(K25+K26)/M30</f>
        <v>0.84437673202957753</v>
      </c>
    </row>
    <row r="32" spans="1:13">
      <c r="J32" s="80" t="s">
        <v>242</v>
      </c>
      <c r="K32" s="54"/>
      <c r="L32" s="56">
        <f>L30*10</f>
        <v>1460000</v>
      </c>
      <c r="M32" s="57">
        <f>(M30*10)-(K25+K26)</f>
        <v>46473.333333333336</v>
      </c>
    </row>
    <row r="38" spans="1:13" ht="15" thickBot="1">
      <c r="A38" s="17" t="s">
        <v>218</v>
      </c>
      <c r="B38" s="10" t="s">
        <v>217</v>
      </c>
      <c r="C38" s="14"/>
      <c r="D38" s="10"/>
      <c r="E38" s="10" t="s">
        <v>207</v>
      </c>
      <c r="F38" s="10"/>
      <c r="G38" s="10"/>
      <c r="J38" s="85" t="s">
        <v>227</v>
      </c>
      <c r="K38" s="85" t="s">
        <v>228</v>
      </c>
      <c r="L38" s="85" t="s">
        <v>229</v>
      </c>
      <c r="M38" s="85" t="s">
        <v>230</v>
      </c>
    </row>
    <row r="39" spans="1:13" ht="20.5" thickBot="1">
      <c r="A39" s="15"/>
      <c r="B39" s="16" t="s">
        <v>218</v>
      </c>
      <c r="C39" s="16" t="s">
        <v>209</v>
      </c>
      <c r="D39" s="16" t="s">
        <v>210</v>
      </c>
      <c r="E39" s="16" t="s">
        <v>219</v>
      </c>
      <c r="F39" s="16" t="s">
        <v>220</v>
      </c>
      <c r="G39" s="16" t="s">
        <v>221</v>
      </c>
      <c r="H39" s="16" t="s">
        <v>222</v>
      </c>
      <c r="J39" s="83" t="s">
        <v>272</v>
      </c>
      <c r="K39" s="90">
        <v>100</v>
      </c>
      <c r="L39" s="82"/>
      <c r="M39" s="82"/>
    </row>
    <row r="40" spans="1:13" ht="15" thickBot="1">
      <c r="A40" s="28">
        <v>0</v>
      </c>
      <c r="B40" s="29" t="s">
        <v>223</v>
      </c>
      <c r="C40" s="30">
        <v>14500</v>
      </c>
      <c r="D40" s="30">
        <v>12000</v>
      </c>
      <c r="E40" s="31">
        <v>37</v>
      </c>
      <c r="F40" s="32">
        <f>D40*E40</f>
        <v>444000</v>
      </c>
      <c r="G40" s="33">
        <v>40000</v>
      </c>
      <c r="H40" s="32"/>
      <c r="J40" s="83" t="s">
        <v>273</v>
      </c>
      <c r="K40" s="90">
        <v>0.5</v>
      </c>
      <c r="L40" s="82"/>
      <c r="M40" s="82"/>
    </row>
    <row r="41" spans="1:13" ht="15" thickBot="1">
      <c r="A41" s="34">
        <v>0</v>
      </c>
      <c r="B41" s="35" t="s">
        <v>224</v>
      </c>
      <c r="C41" s="36">
        <v>34400</v>
      </c>
      <c r="D41" s="36">
        <f>C41-C40</f>
        <v>19900</v>
      </c>
      <c r="E41" s="37">
        <v>37.25</v>
      </c>
      <c r="F41" s="32">
        <f>D41*E41</f>
        <v>741275</v>
      </c>
      <c r="G41" s="38">
        <v>45000</v>
      </c>
      <c r="H41" s="39">
        <f>F41/G41</f>
        <v>16.472777777777779</v>
      </c>
      <c r="J41" s="83" t="s">
        <v>265</v>
      </c>
      <c r="K41" s="90">
        <v>8</v>
      </c>
      <c r="L41" s="82"/>
      <c r="M41" s="82"/>
    </row>
    <row r="42" spans="1:13" ht="15" thickBot="1">
      <c r="A42" s="40">
        <v>1</v>
      </c>
      <c r="B42" s="41"/>
      <c r="C42" s="42"/>
      <c r="D42" s="43">
        <f>C42-C38</f>
        <v>0</v>
      </c>
      <c r="E42" s="44"/>
      <c r="F42" s="45">
        <f>D42*E42</f>
        <v>0</v>
      </c>
      <c r="G42" s="46"/>
      <c r="H42" s="45" t="e">
        <f>F42/G42</f>
        <v>#DIV/0!</v>
      </c>
      <c r="J42" s="83" t="s">
        <v>266</v>
      </c>
      <c r="K42" s="90">
        <v>4</v>
      </c>
      <c r="L42" s="82"/>
      <c r="M42" s="82"/>
    </row>
    <row r="43" spans="1:13" ht="15" thickBot="1">
      <c r="A43" s="40">
        <v>2</v>
      </c>
      <c r="B43" s="41"/>
      <c r="C43" s="42"/>
      <c r="D43" s="43">
        <f>C43-C42</f>
        <v>0</v>
      </c>
      <c r="E43" s="44"/>
      <c r="F43" s="45">
        <f t="shared" ref="F43:F61" si="5">D43*E43</f>
        <v>0</v>
      </c>
      <c r="G43" s="46"/>
      <c r="H43" s="45" t="e">
        <f>F43/G43</f>
        <v>#DIV/0!</v>
      </c>
      <c r="J43" s="83" t="s">
        <v>233</v>
      </c>
      <c r="K43" s="90">
        <v>37</v>
      </c>
      <c r="L43" s="82"/>
      <c r="M43" s="82"/>
    </row>
    <row r="44" spans="1:13" ht="15" thickBot="1">
      <c r="A44" s="40">
        <v>3</v>
      </c>
      <c r="B44" s="41" t="s">
        <v>153</v>
      </c>
      <c r="C44" s="42" t="s">
        <v>153</v>
      </c>
      <c r="D44" s="43" t="e">
        <f>C44-C43</f>
        <v>#VALUE!</v>
      </c>
      <c r="E44" s="44" t="s">
        <v>153</v>
      </c>
      <c r="F44" s="45" t="e">
        <f t="shared" si="5"/>
        <v>#VALUE!</v>
      </c>
      <c r="G44" s="46"/>
      <c r="H44" s="45" t="e">
        <f t="shared" ref="H44:H61" si="6">F44/G44</f>
        <v>#VALUE!</v>
      </c>
      <c r="J44" s="83" t="s">
        <v>267</v>
      </c>
      <c r="K44" s="90">
        <v>35</v>
      </c>
      <c r="L44" s="82"/>
      <c r="M44" s="82"/>
    </row>
    <row r="45" spans="1:13" ht="15" thickBot="1">
      <c r="A45" s="40">
        <v>4</v>
      </c>
      <c r="B45" s="41" t="s">
        <v>153</v>
      </c>
      <c r="C45" s="42" t="s">
        <v>153</v>
      </c>
      <c r="D45" s="43" t="e">
        <f t="shared" ref="D45:D60" si="7">C45-C44</f>
        <v>#VALUE!</v>
      </c>
      <c r="E45" s="44" t="s">
        <v>153</v>
      </c>
      <c r="F45" s="45" t="e">
        <f t="shared" si="5"/>
        <v>#VALUE!</v>
      </c>
      <c r="G45" s="46"/>
      <c r="H45" s="45" t="e">
        <f t="shared" si="6"/>
        <v>#VALUE!</v>
      </c>
      <c r="J45" s="83" t="s">
        <v>234</v>
      </c>
      <c r="K45" s="90">
        <v>365</v>
      </c>
      <c r="L45" s="82"/>
      <c r="M45" s="82"/>
    </row>
    <row r="46" spans="1:13" ht="15" thickBot="1">
      <c r="A46" s="40">
        <v>5</v>
      </c>
      <c r="B46" s="41" t="s">
        <v>153</v>
      </c>
      <c r="C46" s="42" t="s">
        <v>153</v>
      </c>
      <c r="D46" s="43" t="e">
        <f t="shared" si="7"/>
        <v>#VALUE!</v>
      </c>
      <c r="E46" s="44" t="s">
        <v>153</v>
      </c>
      <c r="F46" s="45" t="e">
        <f t="shared" si="5"/>
        <v>#VALUE!</v>
      </c>
      <c r="G46" s="46"/>
      <c r="H46" s="45" t="e">
        <f t="shared" si="6"/>
        <v>#VALUE!</v>
      </c>
      <c r="J46" s="83" t="s">
        <v>268</v>
      </c>
      <c r="K46" s="90">
        <v>50</v>
      </c>
      <c r="L46" s="82"/>
      <c r="M46" s="82"/>
    </row>
    <row r="47" spans="1:13" ht="15" thickBot="1">
      <c r="A47" s="40">
        <v>6</v>
      </c>
      <c r="B47" s="41" t="s">
        <v>153</v>
      </c>
      <c r="C47" s="42" t="s">
        <v>153</v>
      </c>
      <c r="D47" s="43" t="e">
        <f t="shared" si="7"/>
        <v>#VALUE!</v>
      </c>
      <c r="E47" s="44" t="s">
        <v>153</v>
      </c>
      <c r="F47" s="45" t="e">
        <f t="shared" si="5"/>
        <v>#VALUE!</v>
      </c>
      <c r="G47" s="46"/>
      <c r="H47" s="45" t="e">
        <f t="shared" si="6"/>
        <v>#VALUE!</v>
      </c>
      <c r="J47" s="83" t="s">
        <v>237</v>
      </c>
      <c r="K47" s="90">
        <v>0</v>
      </c>
      <c r="L47" s="82"/>
      <c r="M47" s="82"/>
    </row>
    <row r="48" spans="1:13" ht="15" thickBot="1">
      <c r="A48" s="40">
        <v>7</v>
      </c>
      <c r="B48" s="41" t="s">
        <v>153</v>
      </c>
      <c r="C48" s="42" t="s">
        <v>153</v>
      </c>
      <c r="D48" s="43" t="e">
        <f t="shared" si="7"/>
        <v>#VALUE!</v>
      </c>
      <c r="E48" s="44" t="s">
        <v>153</v>
      </c>
      <c r="F48" s="45" t="e">
        <f t="shared" si="5"/>
        <v>#VALUE!</v>
      </c>
      <c r="G48" s="46"/>
      <c r="H48" s="45" t="e">
        <f t="shared" si="6"/>
        <v>#VALUE!</v>
      </c>
      <c r="J48" s="83" t="s">
        <v>238</v>
      </c>
      <c r="K48" s="82"/>
      <c r="L48" s="87">
        <f>K39*K40*K41*K45</f>
        <v>146000</v>
      </c>
      <c r="M48" s="86">
        <f>(L48*K43+(0.3*K44*L48))/1000</f>
        <v>6935</v>
      </c>
    </row>
    <row r="49" spans="1:13" ht="15" thickBot="1">
      <c r="A49" s="40">
        <v>8</v>
      </c>
      <c r="B49" s="41" t="s">
        <v>153</v>
      </c>
      <c r="C49" s="42" t="s">
        <v>153</v>
      </c>
      <c r="D49" s="43" t="e">
        <f t="shared" si="7"/>
        <v>#VALUE!</v>
      </c>
      <c r="E49" s="44" t="s">
        <v>153</v>
      </c>
      <c r="F49" s="45" t="e">
        <f t="shared" si="5"/>
        <v>#VALUE!</v>
      </c>
      <c r="G49" s="46"/>
      <c r="H49" s="45" t="e">
        <f t="shared" si="6"/>
        <v>#VALUE!</v>
      </c>
      <c r="J49" s="83" t="s">
        <v>269</v>
      </c>
      <c r="K49" s="82"/>
      <c r="L49" s="87">
        <f>K39*K40*K42*K45</f>
        <v>73000</v>
      </c>
      <c r="M49" s="86">
        <f>(L49*K43+(0.3*K44*L49))/1000</f>
        <v>3467.5</v>
      </c>
    </row>
    <row r="50" spans="1:13" ht="15" thickBot="1">
      <c r="A50" s="40">
        <v>9</v>
      </c>
      <c r="B50" s="41" t="s">
        <v>153</v>
      </c>
      <c r="C50" s="42" t="s">
        <v>153</v>
      </c>
      <c r="D50" s="43" t="e">
        <f t="shared" si="7"/>
        <v>#VALUE!</v>
      </c>
      <c r="E50" s="44" t="s">
        <v>153</v>
      </c>
      <c r="F50" s="45" t="e">
        <f t="shared" si="5"/>
        <v>#VALUE!</v>
      </c>
      <c r="G50" s="46"/>
      <c r="H50" s="45" t="e">
        <f t="shared" si="6"/>
        <v>#VALUE!</v>
      </c>
      <c r="J50" s="83" t="s">
        <v>240</v>
      </c>
      <c r="K50" s="81"/>
      <c r="L50" s="87">
        <f>L48-L49</f>
        <v>73000</v>
      </c>
      <c r="M50" s="86">
        <f>M48-M49</f>
        <v>3467.5</v>
      </c>
    </row>
    <row r="51" spans="1:13" ht="15" thickBot="1">
      <c r="A51" s="40">
        <v>10</v>
      </c>
      <c r="B51" s="41" t="s">
        <v>153</v>
      </c>
      <c r="C51" s="42" t="s">
        <v>153</v>
      </c>
      <c r="D51" s="43" t="e">
        <f t="shared" si="7"/>
        <v>#VALUE!</v>
      </c>
      <c r="E51" s="44" t="s">
        <v>153</v>
      </c>
      <c r="F51" s="45" t="e">
        <f t="shared" si="5"/>
        <v>#VALUE!</v>
      </c>
      <c r="G51" s="46"/>
      <c r="H51" s="45" t="e">
        <f t="shared" si="6"/>
        <v>#VALUE!</v>
      </c>
      <c r="J51" s="83" t="s">
        <v>241</v>
      </c>
      <c r="K51" s="82"/>
      <c r="L51" s="89"/>
      <c r="M51" s="88">
        <f>(K46+K47)/M50</f>
        <v>1.4419610670511895E-2</v>
      </c>
    </row>
    <row r="52" spans="1:13" ht="15" thickBot="1">
      <c r="A52" s="40">
        <v>11</v>
      </c>
      <c r="B52" s="41" t="s">
        <v>153</v>
      </c>
      <c r="C52" s="42" t="s">
        <v>153</v>
      </c>
      <c r="D52" s="43" t="e">
        <f t="shared" si="7"/>
        <v>#VALUE!</v>
      </c>
      <c r="E52" s="44" t="s">
        <v>153</v>
      </c>
      <c r="F52" s="45" t="e">
        <f t="shared" si="5"/>
        <v>#VALUE!</v>
      </c>
      <c r="G52" s="46"/>
      <c r="H52" s="45" t="e">
        <f t="shared" si="6"/>
        <v>#VALUE!</v>
      </c>
      <c r="J52" s="84" t="s">
        <v>242</v>
      </c>
      <c r="K52" s="82"/>
      <c r="L52" s="87">
        <f>L50*10</f>
        <v>730000</v>
      </c>
      <c r="M52" s="86">
        <f>(M50*10)-(K46+K47)</f>
        <v>34625</v>
      </c>
    </row>
    <row r="53" spans="1:13" ht="15" thickBot="1">
      <c r="A53" s="40">
        <v>12</v>
      </c>
      <c r="B53" s="41" t="s">
        <v>153</v>
      </c>
      <c r="C53" s="42" t="s">
        <v>153</v>
      </c>
      <c r="D53" s="43" t="e">
        <f t="shared" si="7"/>
        <v>#VALUE!</v>
      </c>
      <c r="E53" s="44" t="s">
        <v>153</v>
      </c>
      <c r="F53" s="45" t="e">
        <f t="shared" si="5"/>
        <v>#VALUE!</v>
      </c>
      <c r="G53" s="46"/>
      <c r="H53" s="45" t="e">
        <f t="shared" si="6"/>
        <v>#VALUE!</v>
      </c>
      <c r="J53" s="84" t="s">
        <v>274</v>
      </c>
      <c r="K53" s="82">
        <v>10</v>
      </c>
      <c r="L53" s="87">
        <f>L52*10</f>
        <v>7300000</v>
      </c>
      <c r="M53" s="86">
        <f>M52*10</f>
        <v>346250</v>
      </c>
    </row>
    <row r="54" spans="1:13" ht="15" thickBot="1">
      <c r="A54" s="40">
        <v>13</v>
      </c>
      <c r="B54" s="41" t="s">
        <v>153</v>
      </c>
      <c r="C54" s="42" t="s">
        <v>153</v>
      </c>
      <c r="D54" s="43" t="e">
        <f t="shared" si="7"/>
        <v>#VALUE!</v>
      </c>
      <c r="E54" s="44" t="s">
        <v>153</v>
      </c>
      <c r="F54" s="45" t="e">
        <f t="shared" si="5"/>
        <v>#VALUE!</v>
      </c>
      <c r="G54" s="46"/>
      <c r="H54" s="45" t="e">
        <f t="shared" si="6"/>
        <v>#VALUE!</v>
      </c>
      <c r="J54" s="85" t="s">
        <v>227</v>
      </c>
      <c r="K54" s="85" t="s">
        <v>228</v>
      </c>
      <c r="L54" s="85" t="s">
        <v>229</v>
      </c>
      <c r="M54" s="85" t="s">
        <v>230</v>
      </c>
    </row>
    <row r="55" spans="1:13" ht="15" thickBot="1">
      <c r="A55" s="40">
        <v>14</v>
      </c>
      <c r="B55" s="41" t="s">
        <v>153</v>
      </c>
      <c r="C55" s="42" t="s">
        <v>153</v>
      </c>
      <c r="D55" s="43" t="e">
        <f t="shared" si="7"/>
        <v>#VALUE!</v>
      </c>
      <c r="E55" s="44" t="s">
        <v>153</v>
      </c>
      <c r="F55" s="45" t="e">
        <f t="shared" si="5"/>
        <v>#VALUE!</v>
      </c>
      <c r="G55" s="46"/>
      <c r="H55" s="45" t="e">
        <f t="shared" si="6"/>
        <v>#VALUE!</v>
      </c>
      <c r="J55" s="83" t="s">
        <v>264</v>
      </c>
      <c r="K55" s="90">
        <v>5</v>
      </c>
      <c r="L55" s="82"/>
      <c r="M55" s="82"/>
    </row>
    <row r="56" spans="1:13" ht="15" thickBot="1">
      <c r="A56" s="40">
        <v>15</v>
      </c>
      <c r="B56" s="41" t="s">
        <v>153</v>
      </c>
      <c r="C56" s="42" t="s">
        <v>153</v>
      </c>
      <c r="D56" s="43" t="e">
        <f t="shared" si="7"/>
        <v>#VALUE!</v>
      </c>
      <c r="E56" s="44" t="s">
        <v>153</v>
      </c>
      <c r="F56" s="45" t="e">
        <f t="shared" si="5"/>
        <v>#VALUE!</v>
      </c>
      <c r="G56" s="46"/>
      <c r="H56" s="45" t="e">
        <f t="shared" si="6"/>
        <v>#VALUE!</v>
      </c>
      <c r="J56" s="83" t="s">
        <v>21</v>
      </c>
      <c r="K56" s="90">
        <v>100</v>
      </c>
      <c r="L56" s="82"/>
      <c r="M56" s="82"/>
    </row>
    <row r="57" spans="1:13" ht="15" thickBot="1">
      <c r="A57" s="40">
        <v>16</v>
      </c>
      <c r="B57" s="41" t="s">
        <v>153</v>
      </c>
      <c r="C57" s="42" t="s">
        <v>153</v>
      </c>
      <c r="D57" s="43" t="e">
        <f t="shared" si="7"/>
        <v>#VALUE!</v>
      </c>
      <c r="E57" s="44" t="s">
        <v>153</v>
      </c>
      <c r="F57" s="45" t="e">
        <f t="shared" si="5"/>
        <v>#VALUE!</v>
      </c>
      <c r="G57" s="46"/>
      <c r="H57" s="45" t="e">
        <f t="shared" si="6"/>
        <v>#VALUE!</v>
      </c>
      <c r="J57" s="83" t="s">
        <v>265</v>
      </c>
      <c r="K57" s="90">
        <v>8</v>
      </c>
      <c r="L57" s="82"/>
      <c r="M57" s="82"/>
    </row>
    <row r="58" spans="1:13" ht="15" thickBot="1">
      <c r="A58" s="40">
        <v>17</v>
      </c>
      <c r="B58" s="41" t="s">
        <v>153</v>
      </c>
      <c r="C58" s="42" t="s">
        <v>153</v>
      </c>
      <c r="D58" s="43" t="e">
        <f t="shared" si="7"/>
        <v>#VALUE!</v>
      </c>
      <c r="E58" s="44" t="s">
        <v>153</v>
      </c>
      <c r="F58" s="45" t="e">
        <f t="shared" si="5"/>
        <v>#VALUE!</v>
      </c>
      <c r="G58" s="46"/>
      <c r="H58" s="45" t="e">
        <f t="shared" si="6"/>
        <v>#VALUE!</v>
      </c>
      <c r="J58" s="83" t="s">
        <v>266</v>
      </c>
      <c r="K58" s="90">
        <v>4</v>
      </c>
      <c r="L58" s="82"/>
      <c r="M58" s="82"/>
    </row>
    <row r="59" spans="1:13" ht="15" thickBot="1">
      <c r="A59" s="40">
        <v>18</v>
      </c>
      <c r="B59" s="41" t="s">
        <v>153</v>
      </c>
      <c r="C59" s="42" t="s">
        <v>153</v>
      </c>
      <c r="D59" s="43" t="e">
        <f t="shared" si="7"/>
        <v>#VALUE!</v>
      </c>
      <c r="E59" s="44" t="s">
        <v>153</v>
      </c>
      <c r="F59" s="45" t="e">
        <f t="shared" si="5"/>
        <v>#VALUE!</v>
      </c>
      <c r="G59" s="46"/>
      <c r="H59" s="45" t="e">
        <f t="shared" si="6"/>
        <v>#VALUE!</v>
      </c>
      <c r="J59" s="83" t="s">
        <v>233</v>
      </c>
      <c r="K59" s="90">
        <v>37</v>
      </c>
      <c r="L59" s="82"/>
      <c r="M59" s="82"/>
    </row>
    <row r="60" spans="1:13" ht="15" thickBot="1">
      <c r="A60" s="40">
        <v>19</v>
      </c>
      <c r="B60" s="41" t="s">
        <v>153</v>
      </c>
      <c r="C60" s="42" t="s">
        <v>153</v>
      </c>
      <c r="D60" s="43" t="e">
        <f t="shared" si="7"/>
        <v>#VALUE!</v>
      </c>
      <c r="E60" s="44" t="s">
        <v>153</v>
      </c>
      <c r="F60" s="45" t="e">
        <f t="shared" si="5"/>
        <v>#VALUE!</v>
      </c>
      <c r="G60" s="46"/>
      <c r="H60" s="45" t="e">
        <f t="shared" si="6"/>
        <v>#VALUE!</v>
      </c>
      <c r="J60" s="83" t="s">
        <v>267</v>
      </c>
      <c r="K60" s="90">
        <v>35</v>
      </c>
      <c r="L60" s="82"/>
      <c r="M60" s="82"/>
    </row>
    <row r="61" spans="1:13" ht="15" thickBot="1">
      <c r="A61" s="40">
        <v>20</v>
      </c>
      <c r="B61" s="41"/>
      <c r="C61" s="42"/>
      <c r="D61" s="43" t="e">
        <f>C61-C60</f>
        <v>#VALUE!</v>
      </c>
      <c r="E61" s="44"/>
      <c r="F61" s="45" t="e">
        <f t="shared" si="5"/>
        <v>#VALUE!</v>
      </c>
      <c r="G61" s="46"/>
      <c r="H61" s="45" t="e">
        <f t="shared" si="6"/>
        <v>#VALUE!</v>
      </c>
      <c r="J61" s="83" t="s">
        <v>234</v>
      </c>
      <c r="K61" s="90">
        <v>365</v>
      </c>
      <c r="L61" s="82"/>
      <c r="M61" s="82"/>
    </row>
    <row r="62" spans="1:13">
      <c r="A62" s="40" t="s">
        <v>225</v>
      </c>
      <c r="B62" s="47" t="s">
        <v>153</v>
      </c>
      <c r="C62" s="48" t="s">
        <v>153</v>
      </c>
      <c r="D62" s="43" t="e">
        <f>SUM(D42:D61)</f>
        <v>#VALUE!</v>
      </c>
      <c r="E62" s="49" t="e">
        <f>AVERAGE(E42:E60)</f>
        <v>#DIV/0!</v>
      </c>
      <c r="F62" s="45" t="e">
        <f>AVERAGE(F42:F60)</f>
        <v>#VALUE!</v>
      </c>
      <c r="G62" s="50" t="e">
        <f>AVERAGE(G42:G61)</f>
        <v>#DIV/0!</v>
      </c>
      <c r="H62" s="45" t="e">
        <f>AVERAGE(H43:H61)</f>
        <v>#DIV/0!</v>
      </c>
      <c r="J62" s="83" t="s">
        <v>235</v>
      </c>
      <c r="K62" s="90">
        <v>0.6</v>
      </c>
      <c r="L62" s="82"/>
      <c r="M62" s="82"/>
    </row>
    <row r="63" spans="1:13">
      <c r="J63" s="83" t="s">
        <v>268</v>
      </c>
      <c r="K63" s="90">
        <v>50</v>
      </c>
      <c r="L63" s="82"/>
      <c r="M63" s="82"/>
    </row>
    <row r="64" spans="1:13">
      <c r="J64" s="83" t="s">
        <v>237</v>
      </c>
      <c r="K64" s="90">
        <v>0</v>
      </c>
      <c r="L64" s="82"/>
      <c r="M64" s="82"/>
    </row>
    <row r="65" spans="10:13">
      <c r="J65" s="83" t="s">
        <v>238</v>
      </c>
      <c r="K65" s="82"/>
      <c r="L65" s="87">
        <f>K55*K57*K61*K62*K56</f>
        <v>876000</v>
      </c>
      <c r="M65" s="86">
        <f>(L65*K59+(0.3*K60*L65))/1000</f>
        <v>41610</v>
      </c>
    </row>
    <row r="66" spans="10:13">
      <c r="J66" s="83" t="s">
        <v>269</v>
      </c>
      <c r="K66" s="82"/>
      <c r="L66" s="87">
        <f>K55*K58*K61*K62*K56</f>
        <v>438000</v>
      </c>
      <c r="M66" s="86">
        <f>(L66*K59+(0.3*K60*L66))/1000</f>
        <v>20805</v>
      </c>
    </row>
    <row r="67" spans="10:13">
      <c r="J67" s="83" t="s">
        <v>240</v>
      </c>
      <c r="K67" s="81"/>
      <c r="L67" s="87">
        <f>L65-L66</f>
        <v>438000</v>
      </c>
      <c r="M67" s="86">
        <f>M65-M66</f>
        <v>20805</v>
      </c>
    </row>
    <row r="68" spans="10:13">
      <c r="J68" s="83" t="s">
        <v>241</v>
      </c>
      <c r="K68" s="82"/>
      <c r="L68" s="89"/>
      <c r="M68" s="88">
        <f>((K63+K64)*K56)/M67</f>
        <v>0.24032684450853159</v>
      </c>
    </row>
    <row r="69" spans="10:13">
      <c r="J69" s="84" t="s">
        <v>242</v>
      </c>
      <c r="K69" s="82"/>
      <c r="L69" s="87">
        <f>L67*10</f>
        <v>4380000</v>
      </c>
      <c r="M69" s="86">
        <f>(M67*10)-((K63*K56)+K64)</f>
        <v>203050</v>
      </c>
    </row>
    <row r="70" spans="10:13">
      <c r="J70" s="85" t="s">
        <v>227</v>
      </c>
      <c r="K70" s="85" t="s">
        <v>228</v>
      </c>
      <c r="L70" s="85" t="s">
        <v>229</v>
      </c>
      <c r="M70" s="85" t="s">
        <v>230</v>
      </c>
    </row>
    <row r="71" spans="10:13">
      <c r="J71" s="83" t="s">
        <v>264</v>
      </c>
      <c r="K71" s="90">
        <v>10</v>
      </c>
      <c r="L71" s="82"/>
      <c r="M71" s="82"/>
    </row>
    <row r="72" spans="10:13">
      <c r="J72" s="83" t="s">
        <v>21</v>
      </c>
      <c r="K72" s="90">
        <v>100</v>
      </c>
      <c r="L72" s="82"/>
      <c r="M72" s="82"/>
    </row>
    <row r="73" spans="10:13">
      <c r="J73" s="83" t="s">
        <v>265</v>
      </c>
      <c r="K73" s="90">
        <v>12</v>
      </c>
      <c r="L73" s="82"/>
      <c r="M73" s="82"/>
    </row>
    <row r="74" spans="10:13">
      <c r="J74" s="83" t="s">
        <v>266</v>
      </c>
      <c r="K74" s="90">
        <v>9</v>
      </c>
      <c r="L74" s="82"/>
      <c r="M74" s="82"/>
    </row>
    <row r="75" spans="10:13">
      <c r="J75" s="83" t="s">
        <v>233</v>
      </c>
      <c r="K75" s="90">
        <v>37</v>
      </c>
      <c r="L75" s="82"/>
      <c r="M75" s="82"/>
    </row>
    <row r="76" spans="10:13">
      <c r="J76" s="83" t="s">
        <v>267</v>
      </c>
      <c r="K76" s="90">
        <v>33</v>
      </c>
      <c r="L76" s="82"/>
      <c r="M76" s="82"/>
    </row>
    <row r="77" spans="10:13">
      <c r="J77" s="83" t="s">
        <v>234</v>
      </c>
      <c r="K77" s="90">
        <v>365</v>
      </c>
      <c r="L77" s="82"/>
      <c r="M77" s="82"/>
    </row>
    <row r="78" spans="10:13">
      <c r="J78" s="83" t="s">
        <v>235</v>
      </c>
      <c r="K78" s="90">
        <v>0.6</v>
      </c>
      <c r="L78" s="82"/>
      <c r="M78" s="82"/>
    </row>
    <row r="79" spans="10:13">
      <c r="J79" s="83" t="s">
        <v>275</v>
      </c>
      <c r="K79" s="90">
        <v>50</v>
      </c>
      <c r="L79" s="82"/>
      <c r="M79" s="82"/>
    </row>
    <row r="80" spans="10:13">
      <c r="J80" s="83" t="s">
        <v>237</v>
      </c>
      <c r="K80" s="90">
        <v>0</v>
      </c>
      <c r="L80" s="82"/>
      <c r="M80" s="82"/>
    </row>
    <row r="81" spans="10:13">
      <c r="J81" s="83" t="s">
        <v>238</v>
      </c>
      <c r="K81" s="82"/>
      <c r="L81" s="87">
        <f>K71*K73*K77*K78*K72</f>
        <v>2628000</v>
      </c>
      <c r="M81" s="86">
        <f>(L81*K75+(0.8*K76*L81))/1000</f>
        <v>166615.20000000001</v>
      </c>
    </row>
    <row r="82" spans="10:13">
      <c r="J82" s="83" t="s">
        <v>269</v>
      </c>
      <c r="K82" s="82"/>
      <c r="L82" s="87">
        <f>K71*K74*K77*K78*K72</f>
        <v>1971000</v>
      </c>
      <c r="M82" s="86">
        <f>(L82*K75+(0.8*K76*L82))/1000</f>
        <v>124961.4</v>
      </c>
    </row>
    <row r="83" spans="10:13">
      <c r="J83" s="83" t="s">
        <v>240</v>
      </c>
      <c r="K83" s="81"/>
      <c r="L83" s="87">
        <f>L81-L82</f>
        <v>657000</v>
      </c>
      <c r="M83" s="86">
        <f>M81-M82</f>
        <v>41653.800000000017</v>
      </c>
    </row>
    <row r="84" spans="10:13">
      <c r="J84" s="83" t="s">
        <v>241</v>
      </c>
      <c r="K84" s="82"/>
      <c r="L84" s="89"/>
      <c r="M84" s="88">
        <f>((K79*K72)+K80)/M83</f>
        <v>0.12003706744642741</v>
      </c>
    </row>
    <row r="85" spans="10:13">
      <c r="J85" s="84" t="s">
        <v>242</v>
      </c>
      <c r="K85" s="82"/>
      <c r="L85" s="87">
        <f>L83*10</f>
        <v>6570000</v>
      </c>
      <c r="M85" s="86">
        <f>(M83*10)-((K79*K72)+K80)</f>
        <v>411538.00000000017</v>
      </c>
    </row>
  </sheetData>
  <pageMargins left="0.7" right="0.7" top="0.75" bottom="0.75" header="0.3" footer="0.3"/>
  <pageSetup paperSize="9" orientation="portrait" r:id="rId1"/>
  <headerFooter>
    <oddHeader>&amp;C4. Vandforbrug</oddHeader>
    <oddFooter>Side &amp;P af &amp;N</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F31"/>
  <sheetViews>
    <sheetView tabSelected="1" showWhiteSpace="0" view="pageLayout" zoomScaleNormal="100" workbookViewId="0">
      <selection activeCell="C8" sqref="C8"/>
    </sheetView>
  </sheetViews>
  <sheetFormatPr defaultRowHeight="14.5"/>
  <cols>
    <col min="1" max="1" width="4.453125" customWidth="1"/>
    <col min="2" max="2" width="24" customWidth="1"/>
    <col min="3" max="3" width="15.81640625" customWidth="1"/>
    <col min="4" max="4" width="12" style="129" customWidth="1"/>
    <col min="5" max="5" width="16" style="139" customWidth="1"/>
    <col min="6" max="6" width="10.54296875" style="139" customWidth="1"/>
  </cols>
  <sheetData>
    <row r="1" spans="1:6" s="91" customFormat="1">
      <c r="A1" s="101"/>
      <c r="B1" s="11"/>
      <c r="C1" s="126"/>
      <c r="D1" s="127"/>
      <c r="E1" s="136"/>
      <c r="F1" s="136"/>
    </row>
    <row r="2" spans="1:6">
      <c r="A2" s="51"/>
      <c r="B2" s="51" t="s">
        <v>365</v>
      </c>
      <c r="C2" s="51" t="s">
        <v>366</v>
      </c>
      <c r="D2" s="128" t="s">
        <v>367</v>
      </c>
      <c r="E2" s="137" t="s">
        <v>378</v>
      </c>
      <c r="F2" s="137" t="s">
        <v>368</v>
      </c>
    </row>
    <row r="3" spans="1:6">
      <c r="A3" s="130"/>
      <c r="B3" s="131" t="s">
        <v>372</v>
      </c>
      <c r="C3" s="130" t="s">
        <v>370</v>
      </c>
      <c r="D3" s="132" t="s">
        <v>60</v>
      </c>
      <c r="E3" s="138" t="s">
        <v>376</v>
      </c>
      <c r="F3" s="138" t="s">
        <v>369</v>
      </c>
    </row>
    <row r="4" spans="1:6">
      <c r="A4" s="130"/>
      <c r="B4" s="131" t="s">
        <v>373</v>
      </c>
      <c r="C4" s="130" t="s">
        <v>370</v>
      </c>
      <c r="D4" s="132" t="s">
        <v>375</v>
      </c>
      <c r="E4" s="138"/>
      <c r="F4" s="138" t="s">
        <v>379</v>
      </c>
    </row>
    <row r="5" spans="1:6">
      <c r="A5" s="130"/>
      <c r="B5" s="131" t="s">
        <v>374</v>
      </c>
      <c r="C5" s="130" t="s">
        <v>371</v>
      </c>
      <c r="D5" s="132" t="s">
        <v>60</v>
      </c>
      <c r="E5" s="138" t="s">
        <v>377</v>
      </c>
      <c r="F5" s="138" t="s">
        <v>380</v>
      </c>
    </row>
    <row r="6" spans="1:6">
      <c r="A6" s="22">
        <v>1</v>
      </c>
      <c r="B6" s="134"/>
      <c r="C6" s="133" t="s">
        <v>153</v>
      </c>
      <c r="D6" s="135"/>
      <c r="E6" s="145"/>
      <c r="F6" s="145"/>
    </row>
    <row r="7" spans="1:6">
      <c r="A7" s="22">
        <v>2</v>
      </c>
      <c r="B7" s="134" t="s">
        <v>153</v>
      </c>
      <c r="C7" s="133" t="s">
        <v>153</v>
      </c>
      <c r="D7" s="135"/>
      <c r="E7" s="145"/>
      <c r="F7" s="145"/>
    </row>
    <row r="8" spans="1:6">
      <c r="A8" s="22">
        <v>3</v>
      </c>
      <c r="B8" s="134" t="s">
        <v>153</v>
      </c>
      <c r="C8" s="133" t="s">
        <v>153</v>
      </c>
      <c r="D8" s="135"/>
      <c r="E8" s="145"/>
      <c r="F8" s="145"/>
    </row>
    <row r="9" spans="1:6">
      <c r="A9" s="22">
        <v>4</v>
      </c>
      <c r="B9" s="134" t="s">
        <v>153</v>
      </c>
      <c r="C9" s="133" t="s">
        <v>153</v>
      </c>
      <c r="D9" s="135"/>
      <c r="E9" s="145"/>
      <c r="F9" s="145"/>
    </row>
    <row r="10" spans="1:6">
      <c r="A10" s="22">
        <v>5</v>
      </c>
      <c r="B10" s="134" t="s">
        <v>153</v>
      </c>
      <c r="C10" s="133" t="s">
        <v>153</v>
      </c>
      <c r="D10" s="135"/>
      <c r="E10" s="145"/>
      <c r="F10" s="145"/>
    </row>
    <row r="11" spans="1:6">
      <c r="A11" s="22">
        <v>6</v>
      </c>
      <c r="B11" s="134" t="s">
        <v>153</v>
      </c>
      <c r="C11" s="133" t="s">
        <v>153</v>
      </c>
      <c r="D11" s="135"/>
      <c r="E11" s="145"/>
      <c r="F11" s="145"/>
    </row>
    <row r="12" spans="1:6">
      <c r="A12" s="22">
        <v>7</v>
      </c>
      <c r="B12" s="134" t="s">
        <v>153</v>
      </c>
      <c r="C12" s="133" t="s">
        <v>153</v>
      </c>
      <c r="D12" s="135"/>
      <c r="E12" s="145"/>
      <c r="F12" s="145"/>
    </row>
    <row r="13" spans="1:6">
      <c r="A13" s="22">
        <v>8</v>
      </c>
      <c r="B13" s="134" t="s">
        <v>153</v>
      </c>
      <c r="C13" s="133" t="s">
        <v>153</v>
      </c>
      <c r="D13" s="135"/>
      <c r="E13" s="145"/>
      <c r="F13" s="145"/>
    </row>
    <row r="14" spans="1:6">
      <c r="A14" s="22">
        <v>9</v>
      </c>
      <c r="B14" s="134" t="s">
        <v>153</v>
      </c>
      <c r="C14" s="133" t="s">
        <v>153</v>
      </c>
      <c r="D14" s="135"/>
      <c r="E14" s="145"/>
      <c r="F14" s="145"/>
    </row>
    <row r="15" spans="1:6">
      <c r="A15" s="22">
        <v>10</v>
      </c>
      <c r="B15" s="134" t="s">
        <v>153</v>
      </c>
      <c r="C15" s="133" t="s">
        <v>153</v>
      </c>
      <c r="D15" s="135"/>
      <c r="E15" s="145"/>
      <c r="F15" s="145"/>
    </row>
    <row r="16" spans="1:6">
      <c r="A16" s="22">
        <v>11</v>
      </c>
      <c r="B16" s="134" t="s">
        <v>153</v>
      </c>
      <c r="C16" s="133" t="s">
        <v>153</v>
      </c>
      <c r="D16" s="135"/>
      <c r="E16" s="145"/>
      <c r="F16" s="145"/>
    </row>
    <row r="17" spans="1:6">
      <c r="A17" s="22">
        <v>12</v>
      </c>
      <c r="B17" s="134" t="s">
        <v>153</v>
      </c>
      <c r="C17" s="133" t="s">
        <v>153</v>
      </c>
      <c r="D17" s="135"/>
      <c r="E17" s="145"/>
      <c r="F17" s="145"/>
    </row>
    <row r="18" spans="1:6">
      <c r="A18" s="22">
        <v>13</v>
      </c>
      <c r="B18" s="134" t="s">
        <v>153</v>
      </c>
      <c r="C18" s="133" t="s">
        <v>153</v>
      </c>
      <c r="D18" s="135"/>
      <c r="E18" s="145"/>
      <c r="F18" s="145"/>
    </row>
    <row r="19" spans="1:6">
      <c r="A19" s="22">
        <v>14</v>
      </c>
      <c r="B19" s="134" t="s">
        <v>153</v>
      </c>
      <c r="C19" s="133" t="s">
        <v>153</v>
      </c>
      <c r="D19" s="135"/>
      <c r="E19" s="145"/>
      <c r="F19" s="145"/>
    </row>
    <row r="20" spans="1:6">
      <c r="A20" s="22">
        <v>15</v>
      </c>
      <c r="B20" s="134" t="s">
        <v>153</v>
      </c>
      <c r="C20" s="133" t="s">
        <v>153</v>
      </c>
      <c r="D20" s="135"/>
      <c r="E20" s="145"/>
      <c r="F20" s="145"/>
    </row>
    <row r="21" spans="1:6">
      <c r="A21" s="22">
        <v>16</v>
      </c>
      <c r="B21" s="134" t="s">
        <v>153</v>
      </c>
      <c r="C21" s="133" t="s">
        <v>153</v>
      </c>
      <c r="D21" s="135"/>
      <c r="E21" s="145"/>
      <c r="F21" s="145"/>
    </row>
    <row r="22" spans="1:6">
      <c r="A22" s="22">
        <v>17</v>
      </c>
      <c r="B22" s="134" t="s">
        <v>153</v>
      </c>
      <c r="C22" s="133" t="s">
        <v>153</v>
      </c>
      <c r="D22" s="135"/>
      <c r="E22" s="145"/>
      <c r="F22" s="145"/>
    </row>
    <row r="23" spans="1:6">
      <c r="A23" s="22">
        <v>18</v>
      </c>
      <c r="B23" s="134" t="s">
        <v>153</v>
      </c>
      <c r="C23" s="133" t="s">
        <v>153</v>
      </c>
      <c r="D23" s="135"/>
      <c r="E23" s="145"/>
      <c r="F23" s="145"/>
    </row>
    <row r="24" spans="1:6">
      <c r="A24" s="22">
        <v>19</v>
      </c>
      <c r="B24" s="134" t="s">
        <v>153</v>
      </c>
      <c r="C24" s="133" t="s">
        <v>153</v>
      </c>
      <c r="D24" s="135"/>
      <c r="E24" s="145"/>
      <c r="F24" s="145"/>
    </row>
    <row r="25" spans="1:6">
      <c r="A25" s="22">
        <v>20</v>
      </c>
      <c r="B25" s="134" t="s">
        <v>153</v>
      </c>
      <c r="C25" s="133" t="s">
        <v>153</v>
      </c>
      <c r="D25" s="135"/>
      <c r="E25" s="145"/>
      <c r="F25" s="145"/>
    </row>
    <row r="27" spans="1:6">
      <c r="A27" s="140"/>
    </row>
    <row r="28" spans="1:6">
      <c r="A28" s="140" t="s">
        <v>381</v>
      </c>
    </row>
    <row r="29" spans="1:6">
      <c r="A29" s="143"/>
    </row>
    <row r="30" spans="1:6">
      <c r="A30" s="141"/>
    </row>
    <row r="31" spans="1:6">
      <c r="A31" s="142"/>
    </row>
  </sheetData>
  <pageMargins left="0.7" right="0.7" top="0.75" bottom="0.75" header="0.3" footer="0.3"/>
  <pageSetup paperSize="9" orientation="portrait" r:id="rId1"/>
  <headerFooter>
    <oddHeader>&amp;C5. Rengøringsmidler</oddHeader>
    <oddFooter>Side &amp;P af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K25"/>
  <sheetViews>
    <sheetView view="pageLayout" topLeftCell="A2" zoomScaleNormal="100" zoomScaleSheetLayoutView="93" workbookViewId="0">
      <selection activeCell="A2" sqref="A2"/>
    </sheetView>
  </sheetViews>
  <sheetFormatPr defaultColWidth="9.1796875" defaultRowHeight="10"/>
  <cols>
    <col min="1" max="1" width="16" style="10" customWidth="1"/>
    <col min="2" max="2" width="52.1796875" style="10" customWidth="1"/>
    <col min="3" max="3" width="45.1796875" style="10" customWidth="1"/>
    <col min="4" max="4" width="15" style="10" customWidth="1"/>
    <col min="5" max="5" width="11.1796875" style="10" customWidth="1"/>
    <col min="6" max="6" width="10.453125" style="10" customWidth="1"/>
    <col min="7" max="7" width="10.26953125" style="10" customWidth="1"/>
    <col min="8" max="8" width="9.1796875" style="10" customWidth="1"/>
    <col min="9" max="9" width="9.1796875" style="10"/>
    <col min="10" max="10" width="10.1796875" style="10" customWidth="1"/>
    <col min="11" max="16384" width="9.1796875" style="10"/>
  </cols>
  <sheetData>
    <row r="1" spans="1:11">
      <c r="A1" s="17" t="s">
        <v>305</v>
      </c>
      <c r="B1" s="11"/>
      <c r="C1" s="99"/>
      <c r="E1" s="146" t="s">
        <v>416</v>
      </c>
    </row>
    <row r="2" spans="1:11">
      <c r="A2" s="17"/>
      <c r="B2" s="101" t="s">
        <v>332</v>
      </c>
      <c r="C2" s="99"/>
      <c r="E2" s="111"/>
      <c r="F2" s="10" t="s">
        <v>334</v>
      </c>
    </row>
    <row r="3" spans="1:11" ht="30">
      <c r="A3" s="102" t="s">
        <v>298</v>
      </c>
      <c r="B3" s="102" t="s">
        <v>294</v>
      </c>
      <c r="C3" s="102" t="s">
        <v>62</v>
      </c>
      <c r="D3" s="102" t="s">
        <v>303</v>
      </c>
      <c r="E3" s="102" t="s">
        <v>296</v>
      </c>
      <c r="F3" s="102" t="s">
        <v>333</v>
      </c>
      <c r="G3" s="102" t="s">
        <v>330</v>
      </c>
      <c r="H3" s="102" t="s">
        <v>394</v>
      </c>
      <c r="I3" s="102" t="s">
        <v>310</v>
      </c>
      <c r="J3" s="102" t="s">
        <v>328</v>
      </c>
      <c r="K3" s="102" t="s">
        <v>329</v>
      </c>
    </row>
    <row r="4" spans="1:11" ht="30">
      <c r="A4" s="103" t="s">
        <v>287</v>
      </c>
      <c r="B4" s="104" t="s">
        <v>395</v>
      </c>
      <c r="C4" s="105" t="s">
        <v>396</v>
      </c>
      <c r="D4" s="106" t="s">
        <v>306</v>
      </c>
      <c r="E4" s="107">
        <v>1</v>
      </c>
      <c r="F4" s="108">
        <v>16000</v>
      </c>
      <c r="G4" s="112">
        <v>150</v>
      </c>
      <c r="H4" s="112">
        <v>170</v>
      </c>
      <c r="I4" s="112">
        <v>165</v>
      </c>
      <c r="J4" s="113">
        <f>E4*F4*G4</f>
        <v>2400000</v>
      </c>
      <c r="K4" s="113">
        <f>(G4*I4)+(H4*12*E4)</f>
        <v>26790</v>
      </c>
    </row>
    <row r="5" spans="1:11" ht="67.5" customHeight="1">
      <c r="A5" s="103" t="s">
        <v>302</v>
      </c>
      <c r="B5" s="104" t="s">
        <v>397</v>
      </c>
      <c r="C5" s="105" t="s">
        <v>410</v>
      </c>
      <c r="D5" s="106" t="s">
        <v>306</v>
      </c>
      <c r="E5" s="107">
        <v>2</v>
      </c>
      <c r="F5" s="108">
        <v>600</v>
      </c>
      <c r="G5" s="112">
        <v>12</v>
      </c>
      <c r="H5" s="112">
        <v>30</v>
      </c>
      <c r="I5" s="112">
        <v>48</v>
      </c>
      <c r="J5" s="113">
        <f t="shared" ref="J5:J24" si="0">E5*F5*G5</f>
        <v>14400</v>
      </c>
      <c r="K5" s="113">
        <f t="shared" ref="K5:K24" si="1">(G5*I5)+(H5*12*E5)</f>
        <v>1296</v>
      </c>
    </row>
    <row r="6" spans="1:11" ht="30">
      <c r="A6" s="103" t="s">
        <v>288</v>
      </c>
      <c r="B6" s="104" t="s">
        <v>398</v>
      </c>
      <c r="C6" s="105" t="s">
        <v>335</v>
      </c>
      <c r="D6" s="106" t="s">
        <v>306</v>
      </c>
      <c r="E6" s="107"/>
      <c r="F6" s="108"/>
      <c r="G6" s="112"/>
      <c r="H6" s="112"/>
      <c r="I6" s="112"/>
      <c r="J6" s="113">
        <f t="shared" si="0"/>
        <v>0</v>
      </c>
      <c r="K6" s="113">
        <f t="shared" si="1"/>
        <v>0</v>
      </c>
    </row>
    <row r="7" spans="1:11" ht="45" customHeight="1">
      <c r="A7" s="103" t="s">
        <v>289</v>
      </c>
      <c r="B7" s="104" t="s">
        <v>399</v>
      </c>
      <c r="C7" s="105" t="s">
        <v>304</v>
      </c>
      <c r="D7" s="106" t="s">
        <v>306</v>
      </c>
      <c r="E7" s="107"/>
      <c r="F7" s="108"/>
      <c r="G7" s="112"/>
      <c r="H7" s="112"/>
      <c r="I7" s="112"/>
      <c r="J7" s="113">
        <f t="shared" si="0"/>
        <v>0</v>
      </c>
      <c r="K7" s="113">
        <f t="shared" si="1"/>
        <v>0</v>
      </c>
    </row>
    <row r="8" spans="1:11" ht="30">
      <c r="A8" s="109" t="s">
        <v>309</v>
      </c>
      <c r="B8" s="104" t="s">
        <v>412</v>
      </c>
      <c r="C8" s="105" t="s">
        <v>411</v>
      </c>
      <c r="D8" s="106" t="s">
        <v>306</v>
      </c>
      <c r="E8" s="107"/>
      <c r="F8" s="108"/>
      <c r="G8" s="112"/>
      <c r="H8" s="112"/>
      <c r="I8" s="112"/>
      <c r="J8" s="113">
        <f t="shared" si="0"/>
        <v>0</v>
      </c>
      <c r="K8" s="113">
        <f t="shared" si="1"/>
        <v>0</v>
      </c>
    </row>
    <row r="9" spans="1:11" ht="54" customHeight="1">
      <c r="A9" s="103" t="s">
        <v>295</v>
      </c>
      <c r="B9" s="104" t="s">
        <v>413</v>
      </c>
      <c r="C9" s="105" t="s">
        <v>414</v>
      </c>
      <c r="D9" s="106" t="s">
        <v>306</v>
      </c>
      <c r="E9" s="107"/>
      <c r="F9" s="108"/>
      <c r="G9" s="112"/>
      <c r="H9" s="112"/>
      <c r="I9" s="112"/>
      <c r="J9" s="113">
        <f t="shared" si="0"/>
        <v>0</v>
      </c>
      <c r="K9" s="113">
        <f t="shared" si="1"/>
        <v>0</v>
      </c>
    </row>
    <row r="10" spans="1:11" ht="27.75" customHeight="1">
      <c r="A10" s="103" t="s">
        <v>290</v>
      </c>
      <c r="B10" s="104" t="s">
        <v>307</v>
      </c>
      <c r="C10" s="105" t="s">
        <v>308</v>
      </c>
      <c r="D10" s="106" t="s">
        <v>306</v>
      </c>
      <c r="E10" s="107"/>
      <c r="F10" s="108"/>
      <c r="G10" s="112"/>
      <c r="H10" s="112"/>
      <c r="I10" s="112"/>
      <c r="J10" s="113">
        <f t="shared" si="0"/>
        <v>0</v>
      </c>
      <c r="K10" s="113">
        <f t="shared" si="1"/>
        <v>0</v>
      </c>
    </row>
    <row r="11" spans="1:11" ht="20">
      <c r="A11" s="103" t="s">
        <v>291</v>
      </c>
      <c r="B11" s="104" t="s">
        <v>415</v>
      </c>
      <c r="C11" s="105" t="s">
        <v>308</v>
      </c>
      <c r="D11" s="106" t="s">
        <v>306</v>
      </c>
      <c r="E11" s="107"/>
      <c r="F11" s="108"/>
      <c r="G11" s="112"/>
      <c r="H11" s="112"/>
      <c r="I11" s="112"/>
      <c r="J11" s="113">
        <f t="shared" si="0"/>
        <v>0</v>
      </c>
      <c r="K11" s="113">
        <f t="shared" si="1"/>
        <v>0</v>
      </c>
    </row>
    <row r="12" spans="1:11" ht="30">
      <c r="A12" s="103" t="s">
        <v>292</v>
      </c>
      <c r="B12" s="104" t="s">
        <v>326</v>
      </c>
      <c r="C12" s="105" t="s">
        <v>308</v>
      </c>
      <c r="D12" s="106" t="s">
        <v>306</v>
      </c>
      <c r="E12" s="107"/>
      <c r="F12" s="108"/>
      <c r="G12" s="112"/>
      <c r="H12" s="112"/>
      <c r="I12" s="112"/>
      <c r="J12" s="113">
        <f t="shared" si="0"/>
        <v>0</v>
      </c>
      <c r="K12" s="113">
        <f t="shared" si="1"/>
        <v>0</v>
      </c>
    </row>
    <row r="13" spans="1:11" ht="45" customHeight="1">
      <c r="A13" s="103" t="s">
        <v>293</v>
      </c>
      <c r="B13" s="104" t="s">
        <v>417</v>
      </c>
      <c r="C13" s="105" t="s">
        <v>400</v>
      </c>
      <c r="D13" s="106" t="s">
        <v>306</v>
      </c>
      <c r="E13" s="107"/>
      <c r="F13" s="108"/>
      <c r="G13" s="112"/>
      <c r="H13" s="112"/>
      <c r="I13" s="112"/>
      <c r="J13" s="113">
        <f t="shared" si="0"/>
        <v>0</v>
      </c>
      <c r="K13" s="113">
        <f t="shared" si="1"/>
        <v>0</v>
      </c>
    </row>
    <row r="14" spans="1:11" ht="34.5" customHeight="1">
      <c r="A14" s="103" t="s">
        <v>301</v>
      </c>
      <c r="B14" s="104" t="s">
        <v>325</v>
      </c>
      <c r="C14" s="105" t="s">
        <v>401</v>
      </c>
      <c r="D14" s="106" t="s">
        <v>306</v>
      </c>
      <c r="E14" s="107"/>
      <c r="F14" s="108"/>
      <c r="G14" s="112"/>
      <c r="H14" s="112"/>
      <c r="I14" s="112"/>
      <c r="J14" s="113">
        <f t="shared" si="0"/>
        <v>0</v>
      </c>
      <c r="K14" s="113">
        <f t="shared" si="1"/>
        <v>0</v>
      </c>
    </row>
    <row r="15" spans="1:11" ht="24" customHeight="1">
      <c r="A15" s="103" t="s">
        <v>299</v>
      </c>
      <c r="B15" s="104" t="s">
        <v>311</v>
      </c>
      <c r="C15" s="105" t="s">
        <v>308</v>
      </c>
      <c r="D15" s="106" t="s">
        <v>306</v>
      </c>
      <c r="E15" s="107"/>
      <c r="F15" s="108"/>
      <c r="G15" s="112"/>
      <c r="H15" s="112"/>
      <c r="I15" s="112"/>
      <c r="J15" s="113">
        <f t="shared" si="0"/>
        <v>0</v>
      </c>
      <c r="K15" s="113">
        <f t="shared" si="1"/>
        <v>0</v>
      </c>
    </row>
    <row r="16" spans="1:11" ht="54.75" customHeight="1">
      <c r="A16" s="103" t="s">
        <v>312</v>
      </c>
      <c r="B16" s="104" t="s">
        <v>402</v>
      </c>
      <c r="C16" s="105" t="s">
        <v>403</v>
      </c>
      <c r="D16" s="106" t="s">
        <v>306</v>
      </c>
      <c r="E16" s="107"/>
      <c r="F16" s="108"/>
      <c r="G16" s="112"/>
      <c r="H16" s="112"/>
      <c r="I16" s="112"/>
      <c r="J16" s="113">
        <f t="shared" si="0"/>
        <v>0</v>
      </c>
      <c r="K16" s="113">
        <f t="shared" si="1"/>
        <v>0</v>
      </c>
    </row>
    <row r="17" spans="1:11" ht="30">
      <c r="A17" s="103" t="s">
        <v>297</v>
      </c>
      <c r="B17" s="104" t="s">
        <v>324</v>
      </c>
      <c r="C17" s="105" t="s">
        <v>401</v>
      </c>
      <c r="D17" s="106" t="s">
        <v>306</v>
      </c>
      <c r="E17" s="107"/>
      <c r="F17" s="108"/>
      <c r="G17" s="112"/>
      <c r="H17" s="112"/>
      <c r="I17" s="112"/>
      <c r="J17" s="113">
        <f t="shared" si="0"/>
        <v>0</v>
      </c>
      <c r="K17" s="113">
        <f t="shared" si="1"/>
        <v>0</v>
      </c>
    </row>
    <row r="18" spans="1:11" ht="30">
      <c r="A18" s="103" t="s">
        <v>300</v>
      </c>
      <c r="B18" s="104" t="s">
        <v>327</v>
      </c>
      <c r="C18" s="105" t="s">
        <v>404</v>
      </c>
      <c r="D18" s="106" t="s">
        <v>306</v>
      </c>
      <c r="E18" s="107"/>
      <c r="F18" s="108"/>
      <c r="G18" s="112"/>
      <c r="H18" s="112"/>
      <c r="I18" s="112"/>
      <c r="J18" s="113">
        <f t="shared" si="0"/>
        <v>0</v>
      </c>
      <c r="K18" s="113">
        <f t="shared" si="1"/>
        <v>0</v>
      </c>
    </row>
    <row r="19" spans="1:11" ht="30" customHeight="1">
      <c r="A19" s="103" t="s">
        <v>323</v>
      </c>
      <c r="B19" s="104" t="s">
        <v>405</v>
      </c>
      <c r="C19" s="105" t="s">
        <v>406</v>
      </c>
      <c r="D19" s="106" t="s">
        <v>306</v>
      </c>
      <c r="E19" s="107"/>
      <c r="F19" s="108"/>
      <c r="G19" s="112"/>
      <c r="H19" s="112"/>
      <c r="I19" s="112"/>
      <c r="J19" s="113">
        <f t="shared" si="0"/>
        <v>0</v>
      </c>
      <c r="K19" s="113">
        <f t="shared" si="1"/>
        <v>0</v>
      </c>
    </row>
    <row r="20" spans="1:11" ht="33.75" customHeight="1">
      <c r="A20" s="103" t="s">
        <v>420</v>
      </c>
      <c r="B20" s="104" t="s">
        <v>423</v>
      </c>
      <c r="C20" s="105" t="s">
        <v>421</v>
      </c>
      <c r="D20" s="106" t="s">
        <v>422</v>
      </c>
      <c r="E20" s="107"/>
      <c r="F20" s="108"/>
      <c r="G20" s="112"/>
      <c r="H20" s="112"/>
      <c r="I20" s="112"/>
      <c r="J20" s="113"/>
      <c r="K20" s="113"/>
    </row>
    <row r="21" spans="1:11" ht="26.25" customHeight="1">
      <c r="A21" s="109" t="s">
        <v>424</v>
      </c>
      <c r="B21" s="104" t="s">
        <v>426</v>
      </c>
      <c r="C21" s="105" t="s">
        <v>425</v>
      </c>
      <c r="D21" s="106" t="s">
        <v>422</v>
      </c>
      <c r="E21" s="107"/>
      <c r="F21" s="108"/>
      <c r="G21" s="112"/>
      <c r="H21" s="112"/>
      <c r="I21" s="112"/>
      <c r="J21" s="113"/>
      <c r="K21" s="113"/>
    </row>
    <row r="22" spans="1:11" ht="20">
      <c r="A22" s="103" t="s">
        <v>407</v>
      </c>
      <c r="B22" s="104" t="s">
        <v>418</v>
      </c>
      <c r="C22" s="105" t="s">
        <v>153</v>
      </c>
      <c r="D22" s="106"/>
      <c r="E22" s="107"/>
      <c r="F22" s="108"/>
      <c r="G22" s="112"/>
      <c r="H22" s="112"/>
      <c r="I22" s="112"/>
      <c r="J22" s="113">
        <f t="shared" si="0"/>
        <v>0</v>
      </c>
      <c r="K22" s="113">
        <f t="shared" si="1"/>
        <v>0</v>
      </c>
    </row>
    <row r="23" spans="1:11" ht="20">
      <c r="A23" s="103" t="s">
        <v>408</v>
      </c>
      <c r="B23" s="104" t="s">
        <v>419</v>
      </c>
      <c r="C23" s="105" t="s">
        <v>153</v>
      </c>
      <c r="D23" s="106"/>
      <c r="E23" s="107"/>
      <c r="F23" s="108"/>
      <c r="G23" s="112"/>
      <c r="H23" s="112"/>
      <c r="I23" s="112"/>
      <c r="J23" s="113">
        <f t="shared" si="0"/>
        <v>0</v>
      </c>
      <c r="K23" s="113">
        <f t="shared" si="1"/>
        <v>0</v>
      </c>
    </row>
    <row r="24" spans="1:11" ht="20">
      <c r="A24" s="103" t="s">
        <v>409</v>
      </c>
      <c r="B24" s="104" t="s">
        <v>419</v>
      </c>
      <c r="C24" s="105"/>
      <c r="D24" s="106"/>
      <c r="E24" s="107"/>
      <c r="F24" s="108"/>
      <c r="G24" s="112"/>
      <c r="H24" s="112"/>
      <c r="I24" s="112"/>
      <c r="J24" s="113">
        <f t="shared" si="0"/>
        <v>0</v>
      </c>
      <c r="K24" s="113">
        <f t="shared" si="1"/>
        <v>0</v>
      </c>
    </row>
    <row r="25" spans="1:11">
      <c r="A25" s="110" t="s">
        <v>331</v>
      </c>
      <c r="B25" s="104"/>
      <c r="C25" s="105"/>
      <c r="D25" s="106"/>
      <c r="E25" s="107">
        <f>SUM(E4:E24)</f>
        <v>3</v>
      </c>
      <c r="F25" s="107">
        <f t="shared" ref="F25:I25" si="2">SUM(F4:F24)</f>
        <v>16600</v>
      </c>
      <c r="G25" s="107">
        <f t="shared" si="2"/>
        <v>162</v>
      </c>
      <c r="H25" s="107">
        <f t="shared" si="2"/>
        <v>200</v>
      </c>
      <c r="I25" s="107">
        <f t="shared" si="2"/>
        <v>213</v>
      </c>
      <c r="J25" s="113">
        <f>SUM(J4:J24)</f>
        <v>2414400</v>
      </c>
      <c r="K25" s="82">
        <f>SUM(K4:K24)</f>
        <v>28086</v>
      </c>
    </row>
  </sheetData>
  <pageMargins left="0.7" right="0.7" top="0.75" bottom="0.75" header="0.3" footer="0.3"/>
  <pageSetup paperSize="9" orientation="landscape" r:id="rId1"/>
  <headerFooter>
    <oddHeader>&amp;C6. Affald</oddHeader>
    <oddFooter>Side &amp;P af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N52"/>
  <sheetViews>
    <sheetView view="pageLayout" zoomScaleNormal="100" workbookViewId="0">
      <selection activeCell="L5" sqref="L5"/>
    </sheetView>
  </sheetViews>
  <sheetFormatPr defaultRowHeight="14.5"/>
  <cols>
    <col min="1" max="1" width="5" customWidth="1"/>
    <col min="2" max="2" width="9.453125" bestFit="1" customWidth="1"/>
    <col min="3" max="3" width="10.54296875" bestFit="1" customWidth="1"/>
    <col min="4" max="4" width="9.453125" bestFit="1" customWidth="1"/>
    <col min="5" max="5" width="10.81640625" customWidth="1"/>
    <col min="6" max="7" width="9.81640625" bestFit="1" customWidth="1"/>
    <col min="8" max="8" width="12.1796875" customWidth="1"/>
    <col min="9" max="9" width="9.7265625" customWidth="1"/>
    <col min="11" max="11" width="27.453125" customWidth="1"/>
    <col min="12" max="13" width="9.26953125" bestFit="1" customWidth="1"/>
    <col min="14" max="14" width="9.453125" bestFit="1" customWidth="1"/>
  </cols>
  <sheetData>
    <row r="1" spans="1:14">
      <c r="A1" s="17" t="s">
        <v>226</v>
      </c>
      <c r="B1" s="11"/>
      <c r="C1" s="12"/>
      <c r="D1" s="10"/>
      <c r="E1" s="91"/>
      <c r="F1" s="10"/>
      <c r="G1" s="10"/>
      <c r="K1" s="17" t="s">
        <v>355</v>
      </c>
    </row>
    <row r="2" spans="1:14" ht="18">
      <c r="A2" s="51"/>
      <c r="B2" s="51" t="s">
        <v>208</v>
      </c>
      <c r="C2" s="51" t="s">
        <v>243</v>
      </c>
      <c r="D2" s="51" t="s">
        <v>244</v>
      </c>
      <c r="E2" s="51" t="s">
        <v>211</v>
      </c>
      <c r="F2" s="51" t="s">
        <v>277</v>
      </c>
      <c r="G2" s="51" t="s">
        <v>212</v>
      </c>
      <c r="H2" s="51" t="s">
        <v>245</v>
      </c>
      <c r="I2" s="51" t="s">
        <v>214</v>
      </c>
      <c r="K2" s="85" t="s">
        <v>227</v>
      </c>
      <c r="L2" s="85" t="s">
        <v>228</v>
      </c>
      <c r="M2" s="85" t="s">
        <v>340</v>
      </c>
      <c r="N2" s="85" t="s">
        <v>230</v>
      </c>
    </row>
    <row r="3" spans="1:14">
      <c r="A3" s="18">
        <v>0</v>
      </c>
      <c r="B3" s="19">
        <v>40554</v>
      </c>
      <c r="C3" s="20">
        <v>35000</v>
      </c>
      <c r="D3" s="20">
        <v>10000</v>
      </c>
      <c r="E3" s="20">
        <v>30</v>
      </c>
      <c r="F3" s="20">
        <v>2</v>
      </c>
      <c r="G3" s="20">
        <f>D3*F3/E3</f>
        <v>666.66666666666663</v>
      </c>
      <c r="H3" s="20">
        <f>D3/E3*30</f>
        <v>10000</v>
      </c>
      <c r="I3" s="21">
        <f>F3*H3</f>
        <v>20000</v>
      </c>
      <c r="K3" s="83" t="s">
        <v>234</v>
      </c>
      <c r="L3" s="90">
        <v>355</v>
      </c>
      <c r="M3" s="82"/>
      <c r="N3" s="82"/>
    </row>
    <row r="4" spans="1:14">
      <c r="A4" s="18">
        <v>0</v>
      </c>
      <c r="B4" s="19">
        <v>40586</v>
      </c>
      <c r="C4" s="20">
        <v>75000</v>
      </c>
      <c r="D4" s="20">
        <f>C4-C3</f>
        <v>40000</v>
      </c>
      <c r="E4" s="20">
        <f>B4-B3</f>
        <v>32</v>
      </c>
      <c r="F4" s="20">
        <v>2</v>
      </c>
      <c r="G4" s="20">
        <f>D4*F4/E4</f>
        <v>2500</v>
      </c>
      <c r="H4" s="20">
        <f>D4/E4*30</f>
        <v>37500</v>
      </c>
      <c r="I4" s="21">
        <f>F4*H4</f>
        <v>75000</v>
      </c>
      <c r="K4" s="83" t="s">
        <v>341</v>
      </c>
      <c r="L4" s="90">
        <v>12</v>
      </c>
      <c r="M4" s="82"/>
      <c r="N4" s="82"/>
    </row>
    <row r="5" spans="1:14" ht="18">
      <c r="A5" s="22" t="s">
        <v>215</v>
      </c>
      <c r="B5" s="23"/>
      <c r="C5" s="24"/>
      <c r="D5" s="25"/>
      <c r="E5" s="26" t="s">
        <v>153</v>
      </c>
      <c r="F5" s="25"/>
      <c r="G5" s="25"/>
      <c r="H5" s="26"/>
      <c r="I5" s="27" t="s">
        <v>153</v>
      </c>
      <c r="K5" s="83" t="s">
        <v>342</v>
      </c>
      <c r="L5" s="90">
        <v>50</v>
      </c>
      <c r="M5" s="82"/>
      <c r="N5" s="82"/>
    </row>
    <row r="6" spans="1:14">
      <c r="A6" s="22">
        <v>1</v>
      </c>
      <c r="B6" s="23"/>
      <c r="C6" s="24"/>
      <c r="D6" s="25">
        <f>C6-C5</f>
        <v>0</v>
      </c>
      <c r="E6" s="26">
        <f>B6-B5</f>
        <v>0</v>
      </c>
      <c r="F6" s="64">
        <v>2</v>
      </c>
      <c r="G6" s="25" t="e">
        <f>D6*F6/E6</f>
        <v>#DIV/0!</v>
      </c>
      <c r="H6" s="25" t="e">
        <f>D6/E6*30</f>
        <v>#DIV/0!</v>
      </c>
      <c r="I6" s="27" t="e">
        <f>H6*F6</f>
        <v>#DIV/0!</v>
      </c>
      <c r="K6" s="83" t="s">
        <v>343</v>
      </c>
      <c r="L6" s="90">
        <v>2</v>
      </c>
      <c r="M6" s="82"/>
      <c r="N6" s="82"/>
    </row>
    <row r="7" spans="1:14">
      <c r="A7" s="22">
        <v>2</v>
      </c>
      <c r="B7" s="23"/>
      <c r="C7" s="24"/>
      <c r="D7" s="25">
        <f t="shared" ref="D7:D24" si="0">C7-C6</f>
        <v>0</v>
      </c>
      <c r="E7" s="26">
        <f t="shared" ref="E7:E24" si="1">B7-B6</f>
        <v>0</v>
      </c>
      <c r="F7" s="64">
        <v>2</v>
      </c>
      <c r="G7" s="25" t="e">
        <f t="shared" ref="G7:G24" si="2">D7*F7/E7</f>
        <v>#DIV/0!</v>
      </c>
      <c r="H7" s="25" t="e">
        <f t="shared" ref="H7:H24" si="3">D7/E7*30</f>
        <v>#DIV/0!</v>
      </c>
      <c r="I7" s="27" t="e">
        <f t="shared" ref="I7:I24" si="4">H7*F7</f>
        <v>#DIV/0!</v>
      </c>
      <c r="K7" s="83" t="s">
        <v>344</v>
      </c>
      <c r="L7" s="90">
        <v>60</v>
      </c>
      <c r="M7" s="82"/>
      <c r="N7" s="82"/>
    </row>
    <row r="8" spans="1:14">
      <c r="A8" s="22">
        <v>3</v>
      </c>
      <c r="B8" s="23" t="s">
        <v>153</v>
      </c>
      <c r="C8" s="24" t="s">
        <v>153</v>
      </c>
      <c r="D8" s="25" t="e">
        <f t="shared" si="0"/>
        <v>#VALUE!</v>
      </c>
      <c r="E8" s="26" t="e">
        <f t="shared" si="1"/>
        <v>#VALUE!</v>
      </c>
      <c r="F8" s="64">
        <v>2</v>
      </c>
      <c r="G8" s="25" t="e">
        <f t="shared" si="2"/>
        <v>#VALUE!</v>
      </c>
      <c r="H8" s="25" t="e">
        <f t="shared" si="3"/>
        <v>#VALUE!</v>
      </c>
      <c r="I8" s="27" t="e">
        <f t="shared" si="4"/>
        <v>#VALUE!</v>
      </c>
      <c r="K8" s="83" t="s">
        <v>345</v>
      </c>
      <c r="L8" s="90">
        <v>20</v>
      </c>
      <c r="M8" s="82"/>
      <c r="N8" s="82"/>
    </row>
    <row r="9" spans="1:14">
      <c r="A9" s="22">
        <v>4</v>
      </c>
      <c r="B9" s="23" t="s">
        <v>153</v>
      </c>
      <c r="C9" s="24" t="s">
        <v>153</v>
      </c>
      <c r="D9" s="25" t="e">
        <f t="shared" si="0"/>
        <v>#VALUE!</v>
      </c>
      <c r="E9" s="26" t="e">
        <f t="shared" si="1"/>
        <v>#VALUE!</v>
      </c>
      <c r="F9" s="64">
        <v>2</v>
      </c>
      <c r="G9" s="25" t="e">
        <f t="shared" si="2"/>
        <v>#VALUE!</v>
      </c>
      <c r="H9" s="25" t="e">
        <f t="shared" si="3"/>
        <v>#VALUE!</v>
      </c>
      <c r="I9" s="27" t="e">
        <f t="shared" si="4"/>
        <v>#VALUE!</v>
      </c>
      <c r="K9" s="83" t="s">
        <v>346</v>
      </c>
      <c r="L9" s="90">
        <v>1000</v>
      </c>
      <c r="M9" s="82"/>
      <c r="N9" s="82"/>
    </row>
    <row r="10" spans="1:14">
      <c r="A10" s="22">
        <v>5</v>
      </c>
      <c r="B10" s="23" t="s">
        <v>153</v>
      </c>
      <c r="C10" s="24" t="s">
        <v>153</v>
      </c>
      <c r="D10" s="25" t="e">
        <f t="shared" si="0"/>
        <v>#VALUE!</v>
      </c>
      <c r="E10" s="26" t="e">
        <f t="shared" si="1"/>
        <v>#VALUE!</v>
      </c>
      <c r="F10" s="64">
        <v>2</v>
      </c>
      <c r="G10" s="25" t="e">
        <f t="shared" si="2"/>
        <v>#VALUE!</v>
      </c>
      <c r="H10" s="25" t="e">
        <f t="shared" si="3"/>
        <v>#VALUE!</v>
      </c>
      <c r="I10" s="27" t="e">
        <f t="shared" si="4"/>
        <v>#VALUE!</v>
      </c>
      <c r="K10" s="83" t="s">
        <v>347</v>
      </c>
      <c r="L10" s="90">
        <v>10</v>
      </c>
      <c r="M10" s="82"/>
      <c r="N10" s="82"/>
    </row>
    <row r="11" spans="1:14">
      <c r="A11" s="22">
        <v>6</v>
      </c>
      <c r="B11" s="23" t="s">
        <v>153</v>
      </c>
      <c r="C11" s="24" t="s">
        <v>153</v>
      </c>
      <c r="D11" s="25" t="e">
        <f t="shared" si="0"/>
        <v>#VALUE!</v>
      </c>
      <c r="E11" s="26" t="e">
        <f t="shared" si="1"/>
        <v>#VALUE!</v>
      </c>
      <c r="F11" s="64">
        <v>2</v>
      </c>
      <c r="G11" s="25" t="e">
        <f t="shared" si="2"/>
        <v>#VALUE!</v>
      </c>
      <c r="H11" s="25" t="e">
        <f t="shared" si="3"/>
        <v>#VALUE!</v>
      </c>
      <c r="I11" s="27" t="e">
        <f t="shared" si="4"/>
        <v>#VALUE!</v>
      </c>
      <c r="K11" s="83" t="s">
        <v>348</v>
      </c>
      <c r="L11" s="90">
        <v>75</v>
      </c>
      <c r="M11" s="82"/>
      <c r="N11" s="82"/>
    </row>
    <row r="12" spans="1:14">
      <c r="A12" s="22">
        <v>7</v>
      </c>
      <c r="B12" s="23" t="s">
        <v>153</v>
      </c>
      <c r="C12" s="24" t="s">
        <v>153</v>
      </c>
      <c r="D12" s="25" t="e">
        <f t="shared" si="0"/>
        <v>#VALUE!</v>
      </c>
      <c r="E12" s="26" t="e">
        <f t="shared" si="1"/>
        <v>#VALUE!</v>
      </c>
      <c r="F12" s="64">
        <v>2</v>
      </c>
      <c r="G12" s="25" t="e">
        <f t="shared" si="2"/>
        <v>#VALUE!</v>
      </c>
      <c r="H12" s="25" t="e">
        <f t="shared" si="3"/>
        <v>#VALUE!</v>
      </c>
      <c r="I12" s="27" t="e">
        <f t="shared" si="4"/>
        <v>#VALUE!</v>
      </c>
      <c r="K12" s="83" t="s">
        <v>349</v>
      </c>
      <c r="L12" s="90">
        <v>6000</v>
      </c>
      <c r="M12" s="87"/>
      <c r="N12" s="86"/>
    </row>
    <row r="13" spans="1:14">
      <c r="A13" s="22">
        <v>8</v>
      </c>
      <c r="B13" s="23" t="s">
        <v>153</v>
      </c>
      <c r="C13" s="24" t="s">
        <v>153</v>
      </c>
      <c r="D13" s="25" t="e">
        <f t="shared" si="0"/>
        <v>#VALUE!</v>
      </c>
      <c r="E13" s="26" t="e">
        <f t="shared" si="1"/>
        <v>#VALUE!</v>
      </c>
      <c r="F13" s="64">
        <v>2</v>
      </c>
      <c r="G13" s="25" t="e">
        <f t="shared" si="2"/>
        <v>#VALUE!</v>
      </c>
      <c r="H13" s="25" t="e">
        <f t="shared" si="3"/>
        <v>#VALUE!</v>
      </c>
      <c r="I13" s="27" t="e">
        <f t="shared" si="4"/>
        <v>#VALUE!</v>
      </c>
      <c r="K13" s="83" t="s">
        <v>350</v>
      </c>
      <c r="L13" s="120">
        <v>500</v>
      </c>
      <c r="M13" s="87"/>
      <c r="N13" s="86"/>
    </row>
    <row r="14" spans="1:14">
      <c r="A14" s="22">
        <v>9</v>
      </c>
      <c r="B14" s="23" t="s">
        <v>153</v>
      </c>
      <c r="C14" s="24" t="s">
        <v>153</v>
      </c>
      <c r="D14" s="25" t="e">
        <f t="shared" si="0"/>
        <v>#VALUE!</v>
      </c>
      <c r="E14" s="26" t="e">
        <f t="shared" si="1"/>
        <v>#VALUE!</v>
      </c>
      <c r="F14" s="64">
        <v>2</v>
      </c>
      <c r="G14" s="25" t="e">
        <f t="shared" si="2"/>
        <v>#VALUE!</v>
      </c>
      <c r="H14" s="25" t="e">
        <f t="shared" si="3"/>
        <v>#VALUE!</v>
      </c>
      <c r="I14" s="27" t="e">
        <f t="shared" si="4"/>
        <v>#VALUE!</v>
      </c>
      <c r="K14" s="83" t="s">
        <v>351</v>
      </c>
      <c r="L14" s="82"/>
      <c r="M14" s="121">
        <f>(L7-L10)*L5*L4*L3/1000</f>
        <v>10650</v>
      </c>
      <c r="N14" s="88">
        <f>M14*L6</f>
        <v>21300</v>
      </c>
    </row>
    <row r="15" spans="1:14">
      <c r="A15" s="22">
        <v>10</v>
      </c>
      <c r="B15" s="23" t="s">
        <v>153</v>
      </c>
      <c r="C15" s="24" t="s">
        <v>153</v>
      </c>
      <c r="D15" s="25" t="e">
        <f t="shared" si="0"/>
        <v>#VALUE!</v>
      </c>
      <c r="E15" s="26" t="e">
        <f t="shared" si="1"/>
        <v>#VALUE!</v>
      </c>
      <c r="F15" s="64">
        <v>2</v>
      </c>
      <c r="G15" s="25" t="e">
        <f t="shared" si="2"/>
        <v>#VALUE!</v>
      </c>
      <c r="H15" s="25" t="e">
        <f t="shared" si="3"/>
        <v>#VALUE!</v>
      </c>
      <c r="I15" s="27" t="e">
        <f t="shared" si="4"/>
        <v>#VALUE!</v>
      </c>
      <c r="K15" s="84" t="s">
        <v>352</v>
      </c>
      <c r="L15" s="82"/>
      <c r="M15" s="87"/>
      <c r="N15" s="86">
        <f>(L8/L9-(L11/L12))*L3*L4*L5</f>
        <v>1597.5000000000002</v>
      </c>
    </row>
    <row r="16" spans="1:14">
      <c r="A16" s="22">
        <v>11</v>
      </c>
      <c r="B16" s="23" t="s">
        <v>153</v>
      </c>
      <c r="C16" s="24" t="s">
        <v>153</v>
      </c>
      <c r="D16" s="25" t="e">
        <f t="shared" si="0"/>
        <v>#VALUE!</v>
      </c>
      <c r="E16" s="26" t="e">
        <f t="shared" si="1"/>
        <v>#VALUE!</v>
      </c>
      <c r="F16" s="64">
        <v>2</v>
      </c>
      <c r="G16" s="25" t="e">
        <f t="shared" si="2"/>
        <v>#VALUE!</v>
      </c>
      <c r="H16" s="25" t="e">
        <f t="shared" si="3"/>
        <v>#VALUE!</v>
      </c>
      <c r="I16" s="27" t="e">
        <f t="shared" si="4"/>
        <v>#VALUE!</v>
      </c>
      <c r="K16" s="84" t="s">
        <v>353</v>
      </c>
      <c r="L16" s="82"/>
      <c r="M16" s="87">
        <f>SUM(M14:M15)</f>
        <v>10650</v>
      </c>
      <c r="N16" s="86">
        <f>SUM(N14:N15)</f>
        <v>22897.5</v>
      </c>
    </row>
    <row r="17" spans="1:14">
      <c r="A17" s="22">
        <v>13</v>
      </c>
      <c r="B17" s="23" t="s">
        <v>153</v>
      </c>
      <c r="C17" s="24" t="s">
        <v>153</v>
      </c>
      <c r="D17" s="25" t="e">
        <f t="shared" si="0"/>
        <v>#VALUE!</v>
      </c>
      <c r="E17" s="26" t="e">
        <f t="shared" si="1"/>
        <v>#VALUE!</v>
      </c>
      <c r="F17" s="64">
        <v>2</v>
      </c>
      <c r="G17" s="25" t="e">
        <f t="shared" si="2"/>
        <v>#VALUE!</v>
      </c>
      <c r="H17" s="25" t="e">
        <f t="shared" si="3"/>
        <v>#VALUE!</v>
      </c>
      <c r="I17" s="27" t="e">
        <f t="shared" si="4"/>
        <v>#VALUE!</v>
      </c>
      <c r="K17" s="84" t="s">
        <v>354</v>
      </c>
      <c r="L17" s="82"/>
      <c r="M17" s="87"/>
      <c r="N17" s="122">
        <f>L13/N16</f>
        <v>2.1836445026749644E-2</v>
      </c>
    </row>
    <row r="18" spans="1:14">
      <c r="A18" s="22">
        <v>14</v>
      </c>
      <c r="B18" s="23" t="s">
        <v>153</v>
      </c>
      <c r="C18" s="24" t="s">
        <v>153</v>
      </c>
      <c r="D18" s="25" t="e">
        <f t="shared" si="0"/>
        <v>#VALUE!</v>
      </c>
      <c r="E18" s="26" t="e">
        <f t="shared" si="1"/>
        <v>#VALUE!</v>
      </c>
      <c r="F18" s="64">
        <v>2</v>
      </c>
      <c r="G18" s="25" t="e">
        <f t="shared" si="2"/>
        <v>#VALUE!</v>
      </c>
      <c r="H18" s="25" t="e">
        <f t="shared" si="3"/>
        <v>#VALUE!</v>
      </c>
      <c r="I18" s="27" t="e">
        <f t="shared" si="4"/>
        <v>#VALUE!</v>
      </c>
    </row>
    <row r="19" spans="1:14">
      <c r="A19" s="22">
        <v>15</v>
      </c>
      <c r="B19" s="23" t="s">
        <v>153</v>
      </c>
      <c r="C19" s="24" t="s">
        <v>153</v>
      </c>
      <c r="D19" s="25" t="e">
        <f t="shared" si="0"/>
        <v>#VALUE!</v>
      </c>
      <c r="E19" s="26" t="e">
        <f t="shared" si="1"/>
        <v>#VALUE!</v>
      </c>
      <c r="F19" s="64">
        <v>2</v>
      </c>
      <c r="G19" s="25" t="e">
        <f t="shared" si="2"/>
        <v>#VALUE!</v>
      </c>
      <c r="H19" s="25" t="e">
        <f t="shared" si="3"/>
        <v>#VALUE!</v>
      </c>
      <c r="I19" s="27" t="e">
        <f t="shared" si="4"/>
        <v>#VALUE!</v>
      </c>
      <c r="K19" s="123" t="s">
        <v>358</v>
      </c>
    </row>
    <row r="20" spans="1:14">
      <c r="A20" s="22">
        <v>16</v>
      </c>
      <c r="B20" s="23" t="s">
        <v>153</v>
      </c>
      <c r="C20" s="24" t="s">
        <v>153</v>
      </c>
      <c r="D20" s="25" t="e">
        <f t="shared" si="0"/>
        <v>#VALUE!</v>
      </c>
      <c r="E20" s="26" t="e">
        <f t="shared" si="1"/>
        <v>#VALUE!</v>
      </c>
      <c r="F20" s="64">
        <v>2</v>
      </c>
      <c r="G20" s="25" t="e">
        <f t="shared" si="2"/>
        <v>#VALUE!</v>
      </c>
      <c r="H20" s="25" t="e">
        <f t="shared" si="3"/>
        <v>#VALUE!</v>
      </c>
      <c r="I20" s="27" t="e">
        <f t="shared" si="4"/>
        <v>#VALUE!</v>
      </c>
      <c r="K20" s="85" t="s">
        <v>227</v>
      </c>
      <c r="L20" s="85" t="s">
        <v>228</v>
      </c>
      <c r="M20" s="85" t="s">
        <v>340</v>
      </c>
      <c r="N20" s="85" t="s">
        <v>230</v>
      </c>
    </row>
    <row r="21" spans="1:14">
      <c r="A21" s="22">
        <v>17</v>
      </c>
      <c r="B21" s="23" t="s">
        <v>153</v>
      </c>
      <c r="C21" s="24" t="s">
        <v>153</v>
      </c>
      <c r="D21" s="25" t="e">
        <f t="shared" si="0"/>
        <v>#VALUE!</v>
      </c>
      <c r="E21" s="26" t="e">
        <f t="shared" si="1"/>
        <v>#VALUE!</v>
      </c>
      <c r="F21" s="64">
        <v>2</v>
      </c>
      <c r="G21" s="25" t="e">
        <f t="shared" si="2"/>
        <v>#VALUE!</v>
      </c>
      <c r="H21" s="25" t="e">
        <f t="shared" si="3"/>
        <v>#VALUE!</v>
      </c>
      <c r="I21" s="27" t="e">
        <f t="shared" si="4"/>
        <v>#VALUE!</v>
      </c>
      <c r="K21" s="83" t="s">
        <v>356</v>
      </c>
      <c r="L21" s="90">
        <v>219</v>
      </c>
      <c r="M21" s="82"/>
      <c r="N21" s="82"/>
    </row>
    <row r="22" spans="1:14">
      <c r="A22" s="22">
        <v>18</v>
      </c>
      <c r="B22" s="23" t="s">
        <v>153</v>
      </c>
      <c r="C22" s="24" t="s">
        <v>153</v>
      </c>
      <c r="D22" s="25" t="e">
        <f t="shared" si="0"/>
        <v>#VALUE!</v>
      </c>
      <c r="E22" s="26" t="e">
        <f t="shared" si="1"/>
        <v>#VALUE!</v>
      </c>
      <c r="F22" s="64">
        <v>2</v>
      </c>
      <c r="G22" s="25" t="e">
        <f t="shared" si="2"/>
        <v>#VALUE!</v>
      </c>
      <c r="H22" s="25" t="e">
        <f t="shared" si="3"/>
        <v>#VALUE!</v>
      </c>
      <c r="I22" s="27" t="e">
        <f t="shared" si="4"/>
        <v>#VALUE!</v>
      </c>
      <c r="K22" s="83" t="s">
        <v>341</v>
      </c>
      <c r="L22" s="90">
        <v>2</v>
      </c>
      <c r="M22" s="82"/>
      <c r="N22" s="82"/>
    </row>
    <row r="23" spans="1:14">
      <c r="A23" s="22">
        <v>19</v>
      </c>
      <c r="B23" s="23" t="s">
        <v>153</v>
      </c>
      <c r="C23" s="24" t="s">
        <v>153</v>
      </c>
      <c r="D23" s="25" t="e">
        <f t="shared" si="0"/>
        <v>#VALUE!</v>
      </c>
      <c r="E23" s="26" t="e">
        <f t="shared" si="1"/>
        <v>#VALUE!</v>
      </c>
      <c r="F23" s="64">
        <v>2</v>
      </c>
      <c r="G23" s="25" t="e">
        <f t="shared" si="2"/>
        <v>#VALUE!</v>
      </c>
      <c r="H23" s="25" t="e">
        <f t="shared" si="3"/>
        <v>#VALUE!</v>
      </c>
      <c r="I23" s="27" t="e">
        <f t="shared" si="4"/>
        <v>#VALUE!</v>
      </c>
      <c r="K23" s="83" t="s">
        <v>357</v>
      </c>
      <c r="L23" s="90">
        <v>200</v>
      </c>
      <c r="M23" s="82"/>
      <c r="N23" s="82"/>
    </row>
    <row r="24" spans="1:14">
      <c r="A24" s="22">
        <v>20</v>
      </c>
      <c r="B24" s="23" t="s">
        <v>153</v>
      </c>
      <c r="C24" s="24" t="s">
        <v>153</v>
      </c>
      <c r="D24" s="25" t="e">
        <f t="shared" si="0"/>
        <v>#VALUE!</v>
      </c>
      <c r="E24" s="26" t="e">
        <f t="shared" si="1"/>
        <v>#VALUE!</v>
      </c>
      <c r="F24" s="64">
        <v>2</v>
      </c>
      <c r="G24" s="25" t="e">
        <f t="shared" si="2"/>
        <v>#VALUE!</v>
      </c>
      <c r="H24" s="25" t="e">
        <f t="shared" si="3"/>
        <v>#VALUE!</v>
      </c>
      <c r="I24" s="27" t="e">
        <f t="shared" si="4"/>
        <v>#VALUE!</v>
      </c>
      <c r="K24" s="83" t="s">
        <v>343</v>
      </c>
      <c r="L24" s="90">
        <v>2</v>
      </c>
      <c r="M24" s="82"/>
      <c r="N24" s="82"/>
    </row>
    <row r="25" spans="1:14">
      <c r="A25" s="22"/>
      <c r="B25" s="23"/>
      <c r="C25" s="24"/>
      <c r="D25" s="25" t="s">
        <v>216</v>
      </c>
      <c r="E25" s="26" t="s">
        <v>216</v>
      </c>
      <c r="F25" s="24"/>
      <c r="G25" s="26"/>
      <c r="H25" s="25"/>
      <c r="I25" s="27"/>
      <c r="K25" s="83" t="s">
        <v>344</v>
      </c>
      <c r="L25" s="90">
        <v>60</v>
      </c>
      <c r="M25" s="82"/>
      <c r="N25" s="82"/>
    </row>
    <row r="26" spans="1:14">
      <c r="K26" s="83" t="s">
        <v>345</v>
      </c>
      <c r="L26" s="90">
        <v>15</v>
      </c>
      <c r="M26" s="82"/>
      <c r="N26" s="82"/>
    </row>
    <row r="27" spans="1:14">
      <c r="K27" s="83" t="s">
        <v>346</v>
      </c>
      <c r="L27" s="90">
        <v>1000</v>
      </c>
      <c r="M27" s="82"/>
      <c r="N27" s="82"/>
    </row>
    <row r="28" spans="1:14" ht="15" thickBot="1">
      <c r="A28" s="17" t="s">
        <v>218</v>
      </c>
      <c r="B28" s="10" t="s">
        <v>217</v>
      </c>
      <c r="C28" s="93"/>
      <c r="D28" s="10"/>
      <c r="E28" s="10"/>
      <c r="F28" s="10"/>
      <c r="G28" s="10"/>
      <c r="K28" s="83" t="s">
        <v>347</v>
      </c>
      <c r="L28" s="90">
        <v>10</v>
      </c>
      <c r="M28" s="82"/>
      <c r="N28" s="82"/>
    </row>
    <row r="29" spans="1:14" ht="18.5" thickBot="1">
      <c r="A29" s="62" t="s">
        <v>246</v>
      </c>
      <c r="B29" s="61" t="s">
        <v>218</v>
      </c>
      <c r="C29" s="61" t="s">
        <v>247</v>
      </c>
      <c r="D29" s="61" t="s">
        <v>244</v>
      </c>
      <c r="E29" s="61" t="s">
        <v>248</v>
      </c>
      <c r="F29" s="61" t="s">
        <v>276</v>
      </c>
      <c r="G29" s="61" t="s">
        <v>221</v>
      </c>
      <c r="H29" s="61" t="s">
        <v>222</v>
      </c>
      <c r="K29" s="83" t="s">
        <v>348</v>
      </c>
      <c r="L29" s="90">
        <v>75</v>
      </c>
      <c r="M29" s="82"/>
      <c r="N29" s="82"/>
    </row>
    <row r="30" spans="1:14" ht="15" thickBot="1">
      <c r="A30" s="28">
        <v>0</v>
      </c>
      <c r="B30" s="29" t="s">
        <v>223</v>
      </c>
      <c r="C30" s="30">
        <v>14500</v>
      </c>
      <c r="D30" s="30">
        <v>51000</v>
      </c>
      <c r="E30" s="31">
        <v>2</v>
      </c>
      <c r="F30" s="32">
        <f>D30*E30</f>
        <v>102000</v>
      </c>
      <c r="G30" s="33">
        <v>40000</v>
      </c>
      <c r="H30" s="32">
        <f>F30/G30</f>
        <v>2.5499999999999998</v>
      </c>
      <c r="K30" s="83" t="s">
        <v>349</v>
      </c>
      <c r="L30" s="90">
        <v>6000</v>
      </c>
      <c r="M30" s="87"/>
      <c r="N30" s="86"/>
    </row>
    <row r="31" spans="1:14" ht="15" thickBot="1">
      <c r="A31" s="34">
        <v>0</v>
      </c>
      <c r="B31" s="35" t="s">
        <v>224</v>
      </c>
      <c r="C31" s="36">
        <v>34400</v>
      </c>
      <c r="D31" s="36">
        <v>80000</v>
      </c>
      <c r="E31" s="37">
        <v>2</v>
      </c>
      <c r="F31" s="32">
        <f>D31*E31</f>
        <v>160000</v>
      </c>
      <c r="G31" s="38">
        <v>45000</v>
      </c>
      <c r="H31" s="39">
        <f>F31/G31</f>
        <v>3.5555555555555554</v>
      </c>
      <c r="K31" s="83" t="s">
        <v>350</v>
      </c>
      <c r="L31" s="120">
        <v>500</v>
      </c>
      <c r="M31" s="87"/>
      <c r="N31" s="86"/>
    </row>
    <row r="32" spans="1:14" ht="15" thickBot="1">
      <c r="A32" s="40">
        <v>1</v>
      </c>
      <c r="B32" s="92"/>
      <c r="C32" s="42"/>
      <c r="D32" s="43">
        <f>C32-C28</f>
        <v>0</v>
      </c>
      <c r="E32" s="44">
        <v>2</v>
      </c>
      <c r="F32" s="94">
        <f>D32*E32</f>
        <v>0</v>
      </c>
      <c r="G32" s="46"/>
      <c r="H32" s="45" t="e">
        <f>F32/G32</f>
        <v>#DIV/0!</v>
      </c>
      <c r="K32" s="83" t="s">
        <v>351</v>
      </c>
      <c r="L32" s="82"/>
      <c r="M32" s="121">
        <f>(L25-L28)*L23*L22*L21/1000</f>
        <v>4380</v>
      </c>
      <c r="N32" s="88">
        <f>M32*L24</f>
        <v>8760</v>
      </c>
    </row>
    <row r="33" spans="1:14" ht="15" thickBot="1">
      <c r="A33" s="40">
        <v>2</v>
      </c>
      <c r="B33" s="41"/>
      <c r="C33" s="42"/>
      <c r="D33" s="43">
        <f>C33-C32</f>
        <v>0</v>
      </c>
      <c r="E33" s="44">
        <v>2</v>
      </c>
      <c r="F33" s="94">
        <f t="shared" ref="F33:F51" si="5">D33*E33</f>
        <v>0</v>
      </c>
      <c r="G33" s="46"/>
      <c r="H33" s="45" t="e">
        <f>F33/G33</f>
        <v>#DIV/0!</v>
      </c>
      <c r="K33" s="84" t="s">
        <v>352</v>
      </c>
      <c r="L33" s="82"/>
      <c r="M33" s="87"/>
      <c r="N33" s="86">
        <f>(L26/L27-(L29/L30))*L21*L22*L23</f>
        <v>218.99999999999991</v>
      </c>
    </row>
    <row r="34" spans="1:14" ht="15" thickBot="1">
      <c r="A34" s="40">
        <v>3</v>
      </c>
      <c r="B34" s="41" t="s">
        <v>153</v>
      </c>
      <c r="C34" s="42" t="s">
        <v>153</v>
      </c>
      <c r="D34" s="43" t="e">
        <f>C34-C33</f>
        <v>#VALUE!</v>
      </c>
      <c r="E34" s="44">
        <v>2</v>
      </c>
      <c r="F34" s="94" t="e">
        <f t="shared" si="5"/>
        <v>#VALUE!</v>
      </c>
      <c r="G34" s="46"/>
      <c r="H34" s="45" t="e">
        <f t="shared" ref="H34:H51" si="6">F34/G34</f>
        <v>#VALUE!</v>
      </c>
      <c r="K34" s="84" t="s">
        <v>353</v>
      </c>
      <c r="L34" s="82"/>
      <c r="M34" s="87">
        <f>SUM(M32:M33)</f>
        <v>4380</v>
      </c>
      <c r="N34" s="86">
        <f>SUM(N32:N33)</f>
        <v>8979</v>
      </c>
    </row>
    <row r="35" spans="1:14" ht="15" thickBot="1">
      <c r="A35" s="40">
        <v>4</v>
      </c>
      <c r="B35" s="41" t="s">
        <v>153</v>
      </c>
      <c r="C35" s="42" t="s">
        <v>153</v>
      </c>
      <c r="D35" s="43" t="e">
        <f t="shared" ref="D35:D50" si="7">C35-C34</f>
        <v>#VALUE!</v>
      </c>
      <c r="E35" s="44">
        <v>2</v>
      </c>
      <c r="F35" s="94" t="e">
        <f t="shared" si="5"/>
        <v>#VALUE!</v>
      </c>
      <c r="G35" s="46"/>
      <c r="H35" s="45" t="e">
        <f t="shared" si="6"/>
        <v>#VALUE!</v>
      </c>
      <c r="K35" s="84" t="s">
        <v>354</v>
      </c>
      <c r="L35" s="82"/>
      <c r="M35" s="87"/>
      <c r="N35" s="122">
        <f>L31/N34</f>
        <v>5.5685488361732934E-2</v>
      </c>
    </row>
    <row r="36" spans="1:14" ht="15" thickBot="1">
      <c r="A36" s="40">
        <v>5</v>
      </c>
      <c r="B36" s="41" t="s">
        <v>153</v>
      </c>
      <c r="C36" s="42" t="s">
        <v>153</v>
      </c>
      <c r="D36" s="43" t="e">
        <f t="shared" si="7"/>
        <v>#VALUE!</v>
      </c>
      <c r="E36" s="44">
        <v>2</v>
      </c>
      <c r="F36" s="94" t="e">
        <f t="shared" si="5"/>
        <v>#VALUE!</v>
      </c>
      <c r="G36" s="46"/>
      <c r="H36" s="45" t="e">
        <f t="shared" si="6"/>
        <v>#VALUE!</v>
      </c>
    </row>
    <row r="37" spans="1:14" ht="15" thickBot="1">
      <c r="A37" s="40">
        <v>6</v>
      </c>
      <c r="B37" s="41" t="s">
        <v>153</v>
      </c>
      <c r="C37" s="42" t="s">
        <v>153</v>
      </c>
      <c r="D37" s="43" t="e">
        <f t="shared" si="7"/>
        <v>#VALUE!</v>
      </c>
      <c r="E37" s="44">
        <v>2</v>
      </c>
      <c r="F37" s="94" t="e">
        <f t="shared" si="5"/>
        <v>#VALUE!</v>
      </c>
      <c r="G37" s="46"/>
      <c r="H37" s="45" t="e">
        <f t="shared" si="6"/>
        <v>#VALUE!</v>
      </c>
      <c r="K37" s="124" t="s">
        <v>359</v>
      </c>
    </row>
    <row r="38" spans="1:14" ht="15" thickBot="1">
      <c r="A38" s="40">
        <v>7</v>
      </c>
      <c r="B38" s="41" t="s">
        <v>153</v>
      </c>
      <c r="C38" s="42" t="s">
        <v>153</v>
      </c>
      <c r="D38" s="43" t="e">
        <f t="shared" si="7"/>
        <v>#VALUE!</v>
      </c>
      <c r="E38" s="44">
        <v>2</v>
      </c>
      <c r="F38" s="94" t="e">
        <f t="shared" si="5"/>
        <v>#VALUE!</v>
      </c>
      <c r="G38" s="46"/>
      <c r="H38" s="45" t="e">
        <f t="shared" si="6"/>
        <v>#VALUE!</v>
      </c>
      <c r="K38" s="85" t="s">
        <v>227</v>
      </c>
      <c r="L38" s="85" t="s">
        <v>228</v>
      </c>
      <c r="M38" s="85" t="s">
        <v>340</v>
      </c>
      <c r="N38" s="85" t="s">
        <v>230</v>
      </c>
    </row>
    <row r="39" spans="1:14" ht="15" thickBot="1">
      <c r="A39" s="40">
        <v>8</v>
      </c>
      <c r="B39" s="41" t="s">
        <v>153</v>
      </c>
      <c r="C39" s="42" t="s">
        <v>153</v>
      </c>
      <c r="D39" s="43" t="e">
        <f t="shared" si="7"/>
        <v>#VALUE!</v>
      </c>
      <c r="E39" s="44">
        <v>2</v>
      </c>
      <c r="F39" s="94" t="e">
        <f t="shared" si="5"/>
        <v>#VALUE!</v>
      </c>
      <c r="G39" s="46"/>
      <c r="H39" s="45" t="e">
        <f t="shared" si="6"/>
        <v>#VALUE!</v>
      </c>
      <c r="K39" s="83" t="s">
        <v>234</v>
      </c>
      <c r="L39" s="90">
        <v>355</v>
      </c>
      <c r="M39" s="82"/>
      <c r="N39" s="82"/>
    </row>
    <row r="40" spans="1:14" ht="15" thickBot="1">
      <c r="A40" s="40">
        <v>9</v>
      </c>
      <c r="B40" s="41" t="s">
        <v>153</v>
      </c>
      <c r="C40" s="42" t="s">
        <v>153</v>
      </c>
      <c r="D40" s="43" t="e">
        <f t="shared" si="7"/>
        <v>#VALUE!</v>
      </c>
      <c r="E40" s="44">
        <v>2</v>
      </c>
      <c r="F40" s="94" t="e">
        <f t="shared" si="5"/>
        <v>#VALUE!</v>
      </c>
      <c r="G40" s="46"/>
      <c r="H40" s="45" t="e">
        <f t="shared" si="6"/>
        <v>#VALUE!</v>
      </c>
      <c r="K40" s="83" t="s">
        <v>341</v>
      </c>
      <c r="L40" s="90">
        <v>10</v>
      </c>
      <c r="M40" s="82"/>
      <c r="N40" s="82"/>
    </row>
    <row r="41" spans="1:14" ht="15" thickBot="1">
      <c r="A41" s="40">
        <v>10</v>
      </c>
      <c r="B41" s="41" t="s">
        <v>153</v>
      </c>
      <c r="C41" s="42" t="s">
        <v>153</v>
      </c>
      <c r="D41" s="43" t="e">
        <f t="shared" si="7"/>
        <v>#VALUE!</v>
      </c>
      <c r="E41" s="44">
        <v>2</v>
      </c>
      <c r="F41" s="94" t="e">
        <f t="shared" si="5"/>
        <v>#VALUE!</v>
      </c>
      <c r="G41" s="46"/>
      <c r="H41" s="45" t="e">
        <f t="shared" si="6"/>
        <v>#VALUE!</v>
      </c>
      <c r="K41" s="83" t="s">
        <v>342</v>
      </c>
      <c r="L41" s="90">
        <v>50</v>
      </c>
      <c r="M41" s="82"/>
      <c r="N41" s="82"/>
    </row>
    <row r="42" spans="1:14" ht="15" thickBot="1">
      <c r="A42" s="40">
        <v>11</v>
      </c>
      <c r="B42" s="41" t="s">
        <v>153</v>
      </c>
      <c r="C42" s="42" t="s">
        <v>153</v>
      </c>
      <c r="D42" s="43" t="e">
        <f t="shared" si="7"/>
        <v>#VALUE!</v>
      </c>
      <c r="E42" s="44">
        <v>2</v>
      </c>
      <c r="F42" s="94" t="e">
        <f t="shared" si="5"/>
        <v>#VALUE!</v>
      </c>
      <c r="G42" s="46"/>
      <c r="H42" s="45" t="e">
        <f t="shared" si="6"/>
        <v>#VALUE!</v>
      </c>
      <c r="K42" s="83" t="s">
        <v>343</v>
      </c>
      <c r="L42" s="90">
        <v>2</v>
      </c>
      <c r="M42" s="82"/>
      <c r="N42" s="82"/>
    </row>
    <row r="43" spans="1:14" ht="15" thickBot="1">
      <c r="A43" s="40">
        <v>12</v>
      </c>
      <c r="B43" s="41" t="s">
        <v>153</v>
      </c>
      <c r="C43" s="42" t="s">
        <v>153</v>
      </c>
      <c r="D43" s="43" t="e">
        <f t="shared" si="7"/>
        <v>#VALUE!</v>
      </c>
      <c r="E43" s="44">
        <v>2</v>
      </c>
      <c r="F43" s="94" t="e">
        <f t="shared" si="5"/>
        <v>#VALUE!</v>
      </c>
      <c r="G43" s="46"/>
      <c r="H43" s="45" t="e">
        <f t="shared" si="6"/>
        <v>#VALUE!</v>
      </c>
      <c r="K43" s="83" t="s">
        <v>344</v>
      </c>
      <c r="L43" s="90">
        <v>20</v>
      </c>
      <c r="M43" s="82"/>
      <c r="N43" s="82"/>
    </row>
    <row r="44" spans="1:14" ht="15" thickBot="1">
      <c r="A44" s="40">
        <v>13</v>
      </c>
      <c r="B44" s="41" t="s">
        <v>153</v>
      </c>
      <c r="C44" s="42" t="s">
        <v>153</v>
      </c>
      <c r="D44" s="43" t="e">
        <f t="shared" si="7"/>
        <v>#VALUE!</v>
      </c>
      <c r="E44" s="44">
        <v>2</v>
      </c>
      <c r="F44" s="94" t="e">
        <f t="shared" si="5"/>
        <v>#VALUE!</v>
      </c>
      <c r="G44" s="46"/>
      <c r="H44" s="45" t="e">
        <f t="shared" si="6"/>
        <v>#VALUE!</v>
      </c>
      <c r="K44" s="83" t="s">
        <v>360</v>
      </c>
      <c r="L44" s="90">
        <v>0.6</v>
      </c>
      <c r="M44" s="82"/>
      <c r="N44" s="82"/>
    </row>
    <row r="45" spans="1:14" ht="15" thickBot="1">
      <c r="A45" s="40">
        <v>14</v>
      </c>
      <c r="B45" s="41" t="s">
        <v>153</v>
      </c>
      <c r="C45" s="42" t="s">
        <v>153</v>
      </c>
      <c r="D45" s="43" t="e">
        <f t="shared" si="7"/>
        <v>#VALUE!</v>
      </c>
      <c r="E45" s="44">
        <v>2</v>
      </c>
      <c r="F45" s="94" t="e">
        <f t="shared" si="5"/>
        <v>#VALUE!</v>
      </c>
      <c r="G45" s="46"/>
      <c r="H45" s="45" t="e">
        <f t="shared" si="6"/>
        <v>#VALUE!</v>
      </c>
      <c r="K45" s="83" t="s">
        <v>361</v>
      </c>
      <c r="L45" s="90">
        <v>5000</v>
      </c>
      <c r="M45" s="82"/>
      <c r="N45" s="82"/>
    </row>
    <row r="46" spans="1:14" ht="15" thickBot="1">
      <c r="A46" s="40">
        <v>15</v>
      </c>
      <c r="B46" s="41" t="s">
        <v>153</v>
      </c>
      <c r="C46" s="42" t="s">
        <v>153</v>
      </c>
      <c r="D46" s="43" t="e">
        <f t="shared" si="7"/>
        <v>#VALUE!</v>
      </c>
      <c r="E46" s="44">
        <v>2</v>
      </c>
      <c r="F46" s="94" t="e">
        <f t="shared" si="5"/>
        <v>#VALUE!</v>
      </c>
      <c r="G46" s="46"/>
      <c r="H46" s="45" t="e">
        <f t="shared" si="6"/>
        <v>#VALUE!</v>
      </c>
      <c r="K46" s="83" t="s">
        <v>362</v>
      </c>
      <c r="L46" s="120">
        <v>5000</v>
      </c>
      <c r="M46" s="87"/>
      <c r="N46" s="86"/>
    </row>
    <row r="47" spans="1:14" ht="15" thickBot="1">
      <c r="A47" s="40">
        <v>16</v>
      </c>
      <c r="B47" s="41" t="s">
        <v>153</v>
      </c>
      <c r="C47" s="42" t="s">
        <v>153</v>
      </c>
      <c r="D47" s="43" t="e">
        <f t="shared" si="7"/>
        <v>#VALUE!</v>
      </c>
      <c r="E47" s="44">
        <v>2</v>
      </c>
      <c r="F47" s="94" t="e">
        <f t="shared" si="5"/>
        <v>#VALUE!</v>
      </c>
      <c r="G47" s="46"/>
      <c r="H47" s="45" t="e">
        <f t="shared" si="6"/>
        <v>#VALUE!</v>
      </c>
      <c r="K47" s="83" t="s">
        <v>351</v>
      </c>
      <c r="L47" s="82"/>
      <c r="M47" s="121">
        <f>((L39*L40*L41*L43)/1000)*L44</f>
        <v>2130</v>
      </c>
      <c r="N47" s="88">
        <f>M47*L42</f>
        <v>4260</v>
      </c>
    </row>
    <row r="48" spans="1:14" ht="15" thickBot="1">
      <c r="A48" s="40">
        <v>17</v>
      </c>
      <c r="B48" s="41" t="s">
        <v>153</v>
      </c>
      <c r="C48" s="42" t="s">
        <v>153</v>
      </c>
      <c r="D48" s="43" t="e">
        <f t="shared" si="7"/>
        <v>#VALUE!</v>
      </c>
      <c r="E48" s="44">
        <v>2</v>
      </c>
      <c r="F48" s="94" t="e">
        <f t="shared" si="5"/>
        <v>#VALUE!</v>
      </c>
      <c r="G48" s="46"/>
      <c r="H48" s="45" t="e">
        <f t="shared" si="6"/>
        <v>#VALUE!</v>
      </c>
      <c r="K48" s="84" t="s">
        <v>363</v>
      </c>
      <c r="L48" s="82"/>
      <c r="M48" s="87"/>
      <c r="N48" s="122">
        <f>(L45+L46)/N47</f>
        <v>2.347417840375587</v>
      </c>
    </row>
    <row r="49" spans="1:14" ht="15" thickBot="1">
      <c r="A49" s="40">
        <v>18</v>
      </c>
      <c r="B49" s="41" t="s">
        <v>153</v>
      </c>
      <c r="C49" s="42" t="s">
        <v>153</v>
      </c>
      <c r="D49" s="43" t="e">
        <f t="shared" si="7"/>
        <v>#VALUE!</v>
      </c>
      <c r="E49" s="44">
        <v>2</v>
      </c>
      <c r="F49" s="94" t="e">
        <f t="shared" si="5"/>
        <v>#VALUE!</v>
      </c>
      <c r="G49" s="46"/>
      <c r="H49" s="45" t="e">
        <f t="shared" si="6"/>
        <v>#VALUE!</v>
      </c>
      <c r="K49" s="84" t="s">
        <v>364</v>
      </c>
      <c r="L49" s="82"/>
      <c r="M49" s="87"/>
      <c r="N49" s="122">
        <f>N47*10-L45-L46</f>
        <v>32600</v>
      </c>
    </row>
    <row r="50" spans="1:14" ht="15" thickBot="1">
      <c r="A50" s="40">
        <v>19</v>
      </c>
      <c r="B50" s="41" t="s">
        <v>153</v>
      </c>
      <c r="C50" s="42" t="s">
        <v>153</v>
      </c>
      <c r="D50" s="43" t="e">
        <f t="shared" si="7"/>
        <v>#VALUE!</v>
      </c>
      <c r="E50" s="44">
        <v>2</v>
      </c>
      <c r="F50" s="94" t="e">
        <f t="shared" si="5"/>
        <v>#VALUE!</v>
      </c>
      <c r="G50" s="46"/>
      <c r="H50" s="45" t="e">
        <f t="shared" si="6"/>
        <v>#VALUE!</v>
      </c>
    </row>
    <row r="51" spans="1:14" ht="15" thickBot="1">
      <c r="A51" s="40">
        <v>20</v>
      </c>
      <c r="B51" s="41"/>
      <c r="C51" s="42"/>
      <c r="D51" s="43" t="e">
        <f>C51-C50</f>
        <v>#VALUE!</v>
      </c>
      <c r="E51" s="44">
        <v>2</v>
      </c>
      <c r="F51" s="94" t="e">
        <f t="shared" si="5"/>
        <v>#VALUE!</v>
      </c>
      <c r="G51" s="46"/>
      <c r="H51" s="45" t="e">
        <f t="shared" si="6"/>
        <v>#VALUE!</v>
      </c>
    </row>
    <row r="52" spans="1:14">
      <c r="A52" s="40" t="s">
        <v>225</v>
      </c>
      <c r="B52" s="47" t="s">
        <v>153</v>
      </c>
      <c r="C52" s="48" t="s">
        <v>153</v>
      </c>
      <c r="D52" s="43" t="e">
        <f>SUM(D32:D51)</f>
        <v>#VALUE!</v>
      </c>
      <c r="E52" s="49"/>
      <c r="F52" s="94" t="e">
        <f>AVERAGE(F32:F50)</f>
        <v>#VALUE!</v>
      </c>
      <c r="G52" s="50" t="e">
        <f>AVERAGE(G32:G51)</f>
        <v>#DIV/0!</v>
      </c>
      <c r="H52" s="45" t="e">
        <f>AVERAGE(H33:H51)</f>
        <v>#DIV/0!</v>
      </c>
    </row>
  </sheetData>
  <pageMargins left="0.7" right="0.7" top="0.75" bottom="0.75" header="0.3" footer="0.3"/>
  <pageSetup paperSize="9" orientation="portrait" r:id="rId1"/>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4"/>
  <sheetViews>
    <sheetView view="pageLayout" zoomScaleNormal="100" workbookViewId="0"/>
  </sheetViews>
  <sheetFormatPr defaultRowHeight="14.5"/>
  <cols>
    <col min="2" max="2" width="11.81640625" customWidth="1"/>
    <col min="3" max="3" width="15.81640625" customWidth="1"/>
    <col min="4" max="4" width="15.453125" customWidth="1"/>
    <col min="5" max="5" width="11" customWidth="1"/>
  </cols>
  <sheetData>
    <row r="1" spans="1:6">
      <c r="A1" s="17" t="s">
        <v>226</v>
      </c>
      <c r="B1" s="11" t="s">
        <v>252</v>
      </c>
      <c r="C1" s="65">
        <v>40909</v>
      </c>
      <c r="D1" s="10"/>
      <c r="E1" s="63"/>
      <c r="F1" s="10"/>
    </row>
    <row r="2" spans="1:6" ht="18">
      <c r="A2" s="51"/>
      <c r="B2" s="51" t="s">
        <v>208</v>
      </c>
      <c r="C2" s="51" t="s">
        <v>249</v>
      </c>
      <c r="D2" s="51" t="s">
        <v>250</v>
      </c>
      <c r="E2" s="51" t="s">
        <v>211</v>
      </c>
      <c r="F2" s="51" t="s">
        <v>251</v>
      </c>
    </row>
    <row r="3" spans="1:6">
      <c r="A3" s="18">
        <v>0</v>
      </c>
      <c r="B3" s="19">
        <v>40909</v>
      </c>
      <c r="C3" s="20">
        <v>12000</v>
      </c>
      <c r="D3" s="20">
        <v>155000</v>
      </c>
      <c r="E3" s="20">
        <v>30</v>
      </c>
      <c r="F3" s="66">
        <f>C3/D3</f>
        <v>7.7419354838709681E-2</v>
      </c>
    </row>
    <row r="4" spans="1:6">
      <c r="A4" s="18">
        <v>0</v>
      </c>
      <c r="B4" s="19">
        <v>40969</v>
      </c>
      <c r="C4" s="20">
        <v>15000</v>
      </c>
      <c r="D4" s="20">
        <v>300000</v>
      </c>
      <c r="E4" s="20">
        <f>B4-B3</f>
        <v>60</v>
      </c>
      <c r="F4" s="66">
        <f>C4/D4</f>
        <v>0.05</v>
      </c>
    </row>
    <row r="5" spans="1:6">
      <c r="A5" s="22">
        <v>1</v>
      </c>
      <c r="B5" s="23"/>
      <c r="C5" s="24"/>
      <c r="D5" s="64"/>
      <c r="E5" s="26">
        <f>B5-C1</f>
        <v>-40909</v>
      </c>
      <c r="F5" s="67" t="e">
        <f>C5/D5</f>
        <v>#DIV/0!</v>
      </c>
    </row>
    <row r="6" spans="1:6">
      <c r="A6" s="22">
        <v>2</v>
      </c>
      <c r="B6" s="23"/>
      <c r="C6" s="24"/>
      <c r="D6" s="64"/>
      <c r="E6" s="26">
        <f>B6-B5</f>
        <v>0</v>
      </c>
      <c r="F6" s="67" t="e">
        <f t="shared" ref="F6:F23" si="0">C6/D6</f>
        <v>#DIV/0!</v>
      </c>
    </row>
    <row r="7" spans="1:6">
      <c r="A7" s="22">
        <v>3</v>
      </c>
      <c r="B7" s="23" t="s">
        <v>153</v>
      </c>
      <c r="C7" s="24" t="s">
        <v>153</v>
      </c>
      <c r="D7" s="64"/>
      <c r="E7" s="26" t="e">
        <f t="shared" ref="E7:E23" si="1">B7-B6</f>
        <v>#VALUE!</v>
      </c>
      <c r="F7" s="67" t="e">
        <f t="shared" si="0"/>
        <v>#VALUE!</v>
      </c>
    </row>
    <row r="8" spans="1:6">
      <c r="A8" s="22">
        <v>4</v>
      </c>
      <c r="B8" s="23" t="s">
        <v>153</v>
      </c>
      <c r="C8" s="24" t="s">
        <v>153</v>
      </c>
      <c r="D8" s="64"/>
      <c r="E8" s="26" t="e">
        <f t="shared" si="1"/>
        <v>#VALUE!</v>
      </c>
      <c r="F8" s="67" t="e">
        <f t="shared" si="0"/>
        <v>#VALUE!</v>
      </c>
    </row>
    <row r="9" spans="1:6">
      <c r="A9" s="22">
        <v>5</v>
      </c>
      <c r="B9" s="23" t="s">
        <v>153</v>
      </c>
      <c r="C9" s="24" t="s">
        <v>153</v>
      </c>
      <c r="D9" s="64"/>
      <c r="E9" s="26" t="e">
        <f t="shared" si="1"/>
        <v>#VALUE!</v>
      </c>
      <c r="F9" s="67" t="e">
        <f t="shared" si="0"/>
        <v>#VALUE!</v>
      </c>
    </row>
    <row r="10" spans="1:6">
      <c r="A10" s="22">
        <v>6</v>
      </c>
      <c r="B10" s="23" t="s">
        <v>153</v>
      </c>
      <c r="C10" s="24" t="s">
        <v>153</v>
      </c>
      <c r="D10" s="64"/>
      <c r="E10" s="26" t="e">
        <f t="shared" si="1"/>
        <v>#VALUE!</v>
      </c>
      <c r="F10" s="67" t="e">
        <f t="shared" si="0"/>
        <v>#VALUE!</v>
      </c>
    </row>
    <row r="11" spans="1:6">
      <c r="A11" s="22">
        <v>7</v>
      </c>
      <c r="B11" s="23" t="s">
        <v>153</v>
      </c>
      <c r="C11" s="24" t="s">
        <v>153</v>
      </c>
      <c r="D11" s="64"/>
      <c r="E11" s="26" t="e">
        <f t="shared" si="1"/>
        <v>#VALUE!</v>
      </c>
      <c r="F11" s="67" t="e">
        <f t="shared" si="0"/>
        <v>#VALUE!</v>
      </c>
    </row>
    <row r="12" spans="1:6">
      <c r="A12" s="22">
        <v>8</v>
      </c>
      <c r="B12" s="23" t="s">
        <v>153</v>
      </c>
      <c r="C12" s="24" t="s">
        <v>153</v>
      </c>
      <c r="D12" s="64"/>
      <c r="E12" s="26" t="e">
        <f t="shared" si="1"/>
        <v>#VALUE!</v>
      </c>
      <c r="F12" s="67" t="e">
        <f t="shared" si="0"/>
        <v>#VALUE!</v>
      </c>
    </row>
    <row r="13" spans="1:6">
      <c r="A13" s="22">
        <v>9</v>
      </c>
      <c r="B13" s="23" t="s">
        <v>153</v>
      </c>
      <c r="C13" s="24" t="s">
        <v>153</v>
      </c>
      <c r="D13" s="64"/>
      <c r="E13" s="26" t="e">
        <f t="shared" si="1"/>
        <v>#VALUE!</v>
      </c>
      <c r="F13" s="67" t="e">
        <f t="shared" si="0"/>
        <v>#VALUE!</v>
      </c>
    </row>
    <row r="14" spans="1:6">
      <c r="A14" s="22">
        <v>10</v>
      </c>
      <c r="B14" s="23" t="s">
        <v>153</v>
      </c>
      <c r="C14" s="24" t="s">
        <v>153</v>
      </c>
      <c r="D14" s="64"/>
      <c r="E14" s="26" t="e">
        <f t="shared" si="1"/>
        <v>#VALUE!</v>
      </c>
      <c r="F14" s="67" t="e">
        <f t="shared" si="0"/>
        <v>#VALUE!</v>
      </c>
    </row>
    <row r="15" spans="1:6">
      <c r="A15" s="22">
        <v>11</v>
      </c>
      <c r="B15" s="23" t="s">
        <v>153</v>
      </c>
      <c r="C15" s="24" t="s">
        <v>153</v>
      </c>
      <c r="D15" s="64"/>
      <c r="E15" s="26" t="e">
        <f t="shared" si="1"/>
        <v>#VALUE!</v>
      </c>
      <c r="F15" s="67" t="e">
        <f t="shared" si="0"/>
        <v>#VALUE!</v>
      </c>
    </row>
    <row r="16" spans="1:6">
      <c r="A16" s="22">
        <v>13</v>
      </c>
      <c r="B16" s="23" t="s">
        <v>153</v>
      </c>
      <c r="C16" s="24" t="s">
        <v>153</v>
      </c>
      <c r="D16" s="64"/>
      <c r="E16" s="26" t="e">
        <f t="shared" si="1"/>
        <v>#VALUE!</v>
      </c>
      <c r="F16" s="67" t="e">
        <f t="shared" si="0"/>
        <v>#VALUE!</v>
      </c>
    </row>
    <row r="17" spans="1:6">
      <c r="A17" s="22">
        <v>14</v>
      </c>
      <c r="B17" s="23" t="s">
        <v>153</v>
      </c>
      <c r="C17" s="24" t="s">
        <v>153</v>
      </c>
      <c r="D17" s="64"/>
      <c r="E17" s="26" t="e">
        <f t="shared" si="1"/>
        <v>#VALUE!</v>
      </c>
      <c r="F17" s="67" t="e">
        <f t="shared" si="0"/>
        <v>#VALUE!</v>
      </c>
    </row>
    <row r="18" spans="1:6">
      <c r="A18" s="22">
        <v>15</v>
      </c>
      <c r="B18" s="23" t="s">
        <v>153</v>
      </c>
      <c r="C18" s="24" t="s">
        <v>153</v>
      </c>
      <c r="D18" s="64"/>
      <c r="E18" s="26" t="e">
        <f t="shared" si="1"/>
        <v>#VALUE!</v>
      </c>
      <c r="F18" s="67" t="e">
        <f t="shared" si="0"/>
        <v>#VALUE!</v>
      </c>
    </row>
    <row r="19" spans="1:6">
      <c r="A19" s="22">
        <v>16</v>
      </c>
      <c r="B19" s="23" t="s">
        <v>153</v>
      </c>
      <c r="C19" s="24" t="s">
        <v>153</v>
      </c>
      <c r="D19" s="64"/>
      <c r="E19" s="26" t="e">
        <f t="shared" si="1"/>
        <v>#VALUE!</v>
      </c>
      <c r="F19" s="67" t="e">
        <f t="shared" si="0"/>
        <v>#VALUE!</v>
      </c>
    </row>
    <row r="20" spans="1:6">
      <c r="A20" s="22">
        <v>17</v>
      </c>
      <c r="B20" s="23" t="s">
        <v>153</v>
      </c>
      <c r="C20" s="24" t="s">
        <v>153</v>
      </c>
      <c r="D20" s="64"/>
      <c r="E20" s="26" t="e">
        <f t="shared" si="1"/>
        <v>#VALUE!</v>
      </c>
      <c r="F20" s="67" t="e">
        <f t="shared" si="0"/>
        <v>#VALUE!</v>
      </c>
    </row>
    <row r="21" spans="1:6">
      <c r="A21" s="22">
        <v>18</v>
      </c>
      <c r="B21" s="23" t="s">
        <v>153</v>
      </c>
      <c r="C21" s="24" t="s">
        <v>153</v>
      </c>
      <c r="D21" s="64"/>
      <c r="E21" s="26" t="e">
        <f t="shared" si="1"/>
        <v>#VALUE!</v>
      </c>
      <c r="F21" s="67" t="e">
        <f t="shared" si="0"/>
        <v>#VALUE!</v>
      </c>
    </row>
    <row r="22" spans="1:6">
      <c r="A22" s="22">
        <v>19</v>
      </c>
      <c r="B22" s="23" t="s">
        <v>153</v>
      </c>
      <c r="C22" s="24" t="s">
        <v>153</v>
      </c>
      <c r="D22" s="64"/>
      <c r="E22" s="26" t="e">
        <f t="shared" si="1"/>
        <v>#VALUE!</v>
      </c>
      <c r="F22" s="67" t="e">
        <f t="shared" si="0"/>
        <v>#VALUE!</v>
      </c>
    </row>
    <row r="23" spans="1:6">
      <c r="A23" s="22">
        <v>20</v>
      </c>
      <c r="B23" s="23" t="s">
        <v>153</v>
      </c>
      <c r="C23" s="24" t="s">
        <v>153</v>
      </c>
      <c r="D23" s="64"/>
      <c r="E23" s="26" t="e">
        <f t="shared" si="1"/>
        <v>#VALUE!</v>
      </c>
      <c r="F23" s="67" t="e">
        <f t="shared" si="0"/>
        <v>#VALUE!</v>
      </c>
    </row>
    <row r="24" spans="1:6">
      <c r="A24" s="22"/>
      <c r="B24" s="23"/>
      <c r="C24" s="24"/>
      <c r="D24" s="64"/>
      <c r="E24" s="26"/>
      <c r="F24" s="26"/>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A. Virksomhedsdata</vt:lpstr>
      <vt:lpstr>B. Kriterier</vt:lpstr>
      <vt:lpstr>C. Introduktion</vt:lpstr>
      <vt:lpstr>1.Miljøledelse</vt:lpstr>
      <vt:lpstr>4.Vandforbrug</vt:lpstr>
      <vt:lpstr>5. Rengøring</vt:lpstr>
      <vt:lpstr>6.Affaldsplan</vt:lpstr>
      <vt:lpstr>7.Energiforbrug</vt:lpstr>
      <vt:lpstr>8. Økologiprocent</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Sara Azoulay Pedersen</cp:lastModifiedBy>
  <cp:lastPrinted>2015-10-23T13:18:11Z</cp:lastPrinted>
  <dcterms:created xsi:type="dcterms:W3CDTF">2011-09-26T07:33:02Z</dcterms:created>
  <dcterms:modified xsi:type="dcterms:W3CDTF">2020-04-06T07:05:04Z</dcterms:modified>
</cp:coreProperties>
</file>